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233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U69" i="1" l="1"/>
  <c r="Y3" i="1"/>
  <c r="U6" i="1" l="1"/>
  <c r="U5" i="1"/>
  <c r="U4" i="1"/>
  <c r="U3" i="1"/>
  <c r="T74" i="1" l="1"/>
  <c r="T66" i="1"/>
  <c r="T54" i="1"/>
  <c r="T44" i="1"/>
  <c r="M164" i="1" l="1"/>
  <c r="L164" i="1"/>
  <c r="K164" i="1"/>
  <c r="K165" i="1" s="1"/>
  <c r="S163" i="1"/>
  <c r="R163" i="1"/>
  <c r="Q163" i="1"/>
  <c r="M163" i="1"/>
  <c r="L163" i="1"/>
  <c r="K163" i="1"/>
  <c r="J163" i="1"/>
  <c r="P160" i="1"/>
  <c r="N160" i="1"/>
  <c r="P159" i="1"/>
  <c r="N159" i="1"/>
  <c r="P157" i="1"/>
  <c r="N157" i="1"/>
  <c r="P156" i="1"/>
  <c r="N156" i="1"/>
  <c r="P154" i="1"/>
  <c r="N154" i="1"/>
  <c r="P153" i="1"/>
  <c r="N153" i="1"/>
  <c r="O154" i="1" l="1"/>
  <c r="O157" i="1"/>
  <c r="O153" i="1"/>
  <c r="O156" i="1"/>
  <c r="O159" i="1"/>
  <c r="P163" i="1"/>
  <c r="O160" i="1"/>
  <c r="N163" i="1"/>
  <c r="N164" i="1"/>
  <c r="P164" i="1"/>
  <c r="O163" i="1" l="1"/>
  <c r="O164" i="1"/>
  <c r="N165" i="1" s="1"/>
  <c r="U29" i="1"/>
  <c r="U28" i="1"/>
  <c r="S117" i="1" l="1"/>
  <c r="R117" i="1"/>
  <c r="Q117" i="1"/>
  <c r="M117" i="1"/>
  <c r="L117" i="1"/>
  <c r="K117" i="1"/>
  <c r="J117" i="1"/>
  <c r="A117" i="1"/>
  <c r="S116" i="1"/>
  <c r="R116" i="1"/>
  <c r="Q116" i="1"/>
  <c r="M116" i="1"/>
  <c r="L116" i="1"/>
  <c r="K116" i="1"/>
  <c r="J116" i="1"/>
  <c r="A116" i="1"/>
  <c r="S115" i="1"/>
  <c r="R115" i="1"/>
  <c r="Q115" i="1"/>
  <c r="M115" i="1"/>
  <c r="L115" i="1"/>
  <c r="K115" i="1"/>
  <c r="J115" i="1"/>
  <c r="A115" i="1"/>
  <c r="S114" i="1"/>
  <c r="R114" i="1"/>
  <c r="Q114" i="1"/>
  <c r="M114" i="1"/>
  <c r="L114" i="1"/>
  <c r="K114" i="1"/>
  <c r="J114" i="1"/>
  <c r="A114" i="1"/>
  <c r="S113" i="1"/>
  <c r="R113" i="1"/>
  <c r="Q113" i="1"/>
  <c r="M113" i="1"/>
  <c r="L113" i="1"/>
  <c r="K113" i="1"/>
  <c r="J113" i="1"/>
  <c r="A113" i="1"/>
  <c r="M95" i="1" l="1"/>
  <c r="L95" i="1"/>
  <c r="K95" i="1"/>
  <c r="P93" i="1"/>
  <c r="P92" i="1"/>
  <c r="P73" i="1"/>
  <c r="P72" i="1"/>
  <c r="P71" i="1"/>
  <c r="P117" i="1" s="1"/>
  <c r="S94" i="1" l="1"/>
  <c r="R94" i="1"/>
  <c r="Q94" i="1"/>
  <c r="M94" i="1"/>
  <c r="L94" i="1"/>
  <c r="K94" i="1"/>
  <c r="J94" i="1"/>
  <c r="N93" i="1"/>
  <c r="P90" i="1"/>
  <c r="N90" i="1"/>
  <c r="P87" i="1"/>
  <c r="N87" i="1"/>
  <c r="O93" i="1" l="1"/>
  <c r="O87" i="1"/>
  <c r="O90" i="1"/>
  <c r="S131" i="1"/>
  <c r="R131" i="1"/>
  <c r="Q131" i="1"/>
  <c r="P131" i="1"/>
  <c r="M131" i="1"/>
  <c r="L131" i="1"/>
  <c r="K131" i="1"/>
  <c r="J131" i="1"/>
  <c r="A131" i="1"/>
  <c r="S130" i="1"/>
  <c r="R130" i="1"/>
  <c r="Q130" i="1"/>
  <c r="M130" i="1"/>
  <c r="L130" i="1"/>
  <c r="K130" i="1"/>
  <c r="J130" i="1"/>
  <c r="A130" i="1"/>
  <c r="S129" i="1"/>
  <c r="R129" i="1"/>
  <c r="Q129" i="1"/>
  <c r="M129" i="1"/>
  <c r="L129" i="1"/>
  <c r="K129" i="1"/>
  <c r="J129" i="1"/>
  <c r="A129" i="1"/>
  <c r="S128" i="1"/>
  <c r="R128" i="1"/>
  <c r="Q128" i="1"/>
  <c r="M128" i="1"/>
  <c r="L128" i="1"/>
  <c r="K128" i="1"/>
  <c r="J128" i="1"/>
  <c r="A128" i="1"/>
  <c r="S118" i="1"/>
  <c r="R118" i="1"/>
  <c r="Q118" i="1"/>
  <c r="P118" i="1"/>
  <c r="M118" i="1"/>
  <c r="L118" i="1"/>
  <c r="K118" i="1"/>
  <c r="J118" i="1"/>
  <c r="A118" i="1"/>
  <c r="S112" i="1"/>
  <c r="R112" i="1"/>
  <c r="Q112" i="1"/>
  <c r="M112" i="1"/>
  <c r="L112" i="1"/>
  <c r="K112" i="1"/>
  <c r="J112" i="1"/>
  <c r="A112" i="1"/>
  <c r="S111" i="1"/>
  <c r="R111" i="1"/>
  <c r="Q111" i="1"/>
  <c r="M111" i="1"/>
  <c r="L111" i="1"/>
  <c r="K111" i="1"/>
  <c r="J111" i="1"/>
  <c r="A111" i="1"/>
  <c r="S110" i="1"/>
  <c r="R110" i="1"/>
  <c r="Q110" i="1"/>
  <c r="M110" i="1"/>
  <c r="L110" i="1"/>
  <c r="K110" i="1"/>
  <c r="J110" i="1"/>
  <c r="A110" i="1"/>
  <c r="S109" i="1"/>
  <c r="R109" i="1"/>
  <c r="Q109" i="1"/>
  <c r="M109" i="1"/>
  <c r="L109" i="1"/>
  <c r="K109" i="1"/>
  <c r="J109" i="1"/>
  <c r="A109" i="1"/>
  <c r="S108" i="1"/>
  <c r="R108" i="1"/>
  <c r="Q108" i="1"/>
  <c r="M108" i="1"/>
  <c r="L108" i="1"/>
  <c r="K108" i="1"/>
  <c r="J108" i="1"/>
  <c r="A108" i="1"/>
  <c r="S107" i="1"/>
  <c r="R107" i="1"/>
  <c r="Q107" i="1"/>
  <c r="M107" i="1"/>
  <c r="L107" i="1"/>
  <c r="K107" i="1"/>
  <c r="J107" i="1"/>
  <c r="A107" i="1"/>
  <c r="S106" i="1"/>
  <c r="R106" i="1"/>
  <c r="Q106" i="1"/>
  <c r="M106" i="1"/>
  <c r="L106" i="1"/>
  <c r="K106" i="1"/>
  <c r="J106" i="1"/>
  <c r="A106" i="1"/>
  <c r="K132" i="1" l="1"/>
  <c r="K133" i="1" s="1"/>
  <c r="S132" i="1"/>
  <c r="M132" i="1"/>
  <c r="M133" i="1" s="1"/>
  <c r="Q132" i="1"/>
  <c r="J132" i="1"/>
  <c r="L132" i="1"/>
  <c r="L133" i="1" s="1"/>
  <c r="R132" i="1"/>
  <c r="J119" i="1"/>
  <c r="L119" i="1"/>
  <c r="L120" i="1" s="1"/>
  <c r="R119" i="1"/>
  <c r="K119" i="1"/>
  <c r="K120" i="1" s="1"/>
  <c r="M119" i="1"/>
  <c r="M120" i="1" s="1"/>
  <c r="Q119" i="1"/>
  <c r="S119" i="1"/>
  <c r="K134" i="1" l="1"/>
  <c r="K121" i="1"/>
  <c r="N43" i="1" l="1"/>
  <c r="N128" i="1" s="1"/>
  <c r="P43" i="1"/>
  <c r="P128" i="1" s="1"/>
  <c r="P86" i="1"/>
  <c r="N83" i="1"/>
  <c r="N84" i="1"/>
  <c r="N92" i="1"/>
  <c r="O92" i="1" s="1"/>
  <c r="P53" i="1"/>
  <c r="N53" i="1"/>
  <c r="P89" i="1"/>
  <c r="N89" i="1"/>
  <c r="N86" i="1"/>
  <c r="P84" i="1"/>
  <c r="P83" i="1"/>
  <c r="S74" i="1"/>
  <c r="R74" i="1"/>
  <c r="Q74" i="1"/>
  <c r="M74" i="1"/>
  <c r="L74" i="1"/>
  <c r="K74" i="1"/>
  <c r="J74" i="1"/>
  <c r="N73" i="1"/>
  <c r="N131" i="1" s="1"/>
  <c r="N72" i="1"/>
  <c r="N118" i="1" s="1"/>
  <c r="N71" i="1"/>
  <c r="N117" i="1" s="1"/>
  <c r="S66" i="1"/>
  <c r="R66" i="1"/>
  <c r="Q66" i="1"/>
  <c r="M66" i="1"/>
  <c r="L66" i="1"/>
  <c r="K66" i="1"/>
  <c r="J66" i="1"/>
  <c r="P65" i="1"/>
  <c r="P130" i="1" s="1"/>
  <c r="N65" i="1"/>
  <c r="N130" i="1" s="1"/>
  <c r="P64" i="1"/>
  <c r="N64" i="1"/>
  <c r="P63" i="1"/>
  <c r="N63" i="1"/>
  <c r="P62" i="1"/>
  <c r="P114" i="1" s="1"/>
  <c r="N62" i="1"/>
  <c r="N114" i="1" s="1"/>
  <c r="P61" i="1"/>
  <c r="N61" i="1"/>
  <c r="N113" i="1" s="1"/>
  <c r="S54" i="1"/>
  <c r="R54" i="1"/>
  <c r="Q54" i="1"/>
  <c r="M54" i="1"/>
  <c r="L54" i="1"/>
  <c r="K54" i="1"/>
  <c r="J54" i="1"/>
  <c r="P52" i="1"/>
  <c r="P129" i="1" s="1"/>
  <c r="N52" i="1"/>
  <c r="N129" i="1" s="1"/>
  <c r="P51" i="1"/>
  <c r="N51" i="1"/>
  <c r="P50" i="1"/>
  <c r="N50" i="1"/>
  <c r="P49" i="1"/>
  <c r="P109" i="1" s="1"/>
  <c r="N49" i="1"/>
  <c r="N109" i="1" s="1"/>
  <c r="N42" i="1"/>
  <c r="N108" i="1" s="1"/>
  <c r="N41" i="1"/>
  <c r="N107" i="1" s="1"/>
  <c r="N40" i="1"/>
  <c r="K44" i="1"/>
  <c r="P42" i="1"/>
  <c r="P108" i="1" s="1"/>
  <c r="P41" i="1"/>
  <c r="P107" i="1" s="1"/>
  <c r="S44" i="1"/>
  <c r="R44" i="1"/>
  <c r="Q44" i="1"/>
  <c r="P40" i="1"/>
  <c r="M44" i="1"/>
  <c r="L44" i="1"/>
  <c r="J44" i="1"/>
  <c r="O83" i="1" l="1"/>
  <c r="P115" i="1"/>
  <c r="P111" i="1"/>
  <c r="N116" i="1"/>
  <c r="N112" i="1"/>
  <c r="N115" i="1"/>
  <c r="N111" i="1"/>
  <c r="P106" i="1"/>
  <c r="P113" i="1"/>
  <c r="P116" i="1"/>
  <c r="P112" i="1"/>
  <c r="S142" i="1"/>
  <c r="R142" i="1"/>
  <c r="R144" i="1" s="1"/>
  <c r="U74" i="1"/>
  <c r="P95" i="1"/>
  <c r="N143" i="1" s="1"/>
  <c r="U143" i="1" s="1"/>
  <c r="U44" i="1"/>
  <c r="N66" i="1"/>
  <c r="N106" i="1"/>
  <c r="U66" i="1"/>
  <c r="O84" i="1"/>
  <c r="U54" i="1"/>
  <c r="N95" i="1"/>
  <c r="J143" i="1" s="1"/>
  <c r="H143" i="1" s="1"/>
  <c r="N94" i="1"/>
  <c r="P94" i="1"/>
  <c r="P66" i="1"/>
  <c r="O50" i="1"/>
  <c r="O51" i="1"/>
  <c r="O52" i="1"/>
  <c r="O129" i="1" s="1"/>
  <c r="O63" i="1"/>
  <c r="O64" i="1"/>
  <c r="O86" i="1"/>
  <c r="N132" i="1"/>
  <c r="N133" i="1" s="1"/>
  <c r="N110" i="1"/>
  <c r="P54" i="1"/>
  <c r="O72" i="1"/>
  <c r="O118" i="1" s="1"/>
  <c r="O89" i="1"/>
  <c r="P132" i="1"/>
  <c r="P133" i="1" s="1"/>
  <c r="P110" i="1"/>
  <c r="O43" i="1"/>
  <c r="O128" i="1" s="1"/>
  <c r="N44" i="1"/>
  <c r="O40" i="1"/>
  <c r="O61" i="1"/>
  <c r="O42" i="1"/>
  <c r="O108" i="1" s="1"/>
  <c r="N74" i="1"/>
  <c r="P44" i="1"/>
  <c r="O49" i="1"/>
  <c r="O109" i="1" s="1"/>
  <c r="O41" i="1"/>
  <c r="O107" i="1" s="1"/>
  <c r="N54" i="1"/>
  <c r="O62" i="1"/>
  <c r="O114" i="1" s="1"/>
  <c r="O65" i="1"/>
  <c r="O130" i="1" s="1"/>
  <c r="O71" i="1"/>
  <c r="O117" i="1" s="1"/>
  <c r="O73" i="1"/>
  <c r="O131" i="1" s="1"/>
  <c r="O53" i="1"/>
  <c r="K96" i="1"/>
  <c r="P74" i="1"/>
  <c r="O115" i="1" l="1"/>
  <c r="O111" i="1"/>
  <c r="O116" i="1"/>
  <c r="O112" i="1"/>
  <c r="O106" i="1"/>
  <c r="O113" i="1"/>
  <c r="J142" i="1"/>
  <c r="J144" i="1" s="1"/>
  <c r="H144" i="1" s="1"/>
  <c r="P143" i="1" s="1"/>
  <c r="N142" i="1"/>
  <c r="N144" i="1" s="1"/>
  <c r="S144" i="1"/>
  <c r="N119" i="1"/>
  <c r="N120" i="1" s="1"/>
  <c r="P119" i="1"/>
  <c r="P120" i="1" s="1"/>
  <c r="O95" i="1"/>
  <c r="O94" i="1"/>
  <c r="O132" i="1"/>
  <c r="O133" i="1" s="1"/>
  <c r="N134" i="1" s="1"/>
  <c r="O110" i="1"/>
  <c r="O54" i="1"/>
  <c r="O44" i="1"/>
  <c r="O74" i="1"/>
  <c r="O66" i="1"/>
  <c r="H142" i="1" l="1"/>
  <c r="P142" i="1" s="1"/>
  <c r="P144" i="1" s="1"/>
  <c r="N96" i="1"/>
  <c r="L143" i="1"/>
  <c r="L142" i="1" s="1"/>
  <c r="L144" i="1" s="1"/>
  <c r="O119" i="1"/>
  <c r="O120" i="1" s="1"/>
  <c r="N121" i="1" s="1"/>
</calcChain>
</file>

<file path=xl/sharedStrings.xml><?xml version="1.0" encoding="utf-8"?>
<sst xmlns="http://schemas.openxmlformats.org/spreadsheetml/2006/main" count="391" uniqueCount="167">
  <si>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</si>
  <si>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</si>
  <si>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</si>
  <si>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</si>
  <si>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</si>
  <si>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</si>
  <si>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</si>
  <si>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</si>
  <si>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</si>
  <si>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</si>
  <si>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</si>
  <si>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</si>
  <si>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</si>
  <si>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</si>
  <si>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</si>
  <si>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</si>
  <si>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</si>
  <si>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</si>
  <si>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</si>
  <si>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</si>
  <si>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</si>
  <si>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</si>
  <si>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</si>
  <si>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</si>
  <si>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</si>
  <si>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</si>
  <si>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</si>
  <si>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</si>
  <si>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</si>
  <si>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</si>
  <si>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</si>
  <si>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</si>
  <si>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</si>
  <si>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</si>
  <si>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</si>
  <si>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</si>
  <si>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</si>
  <si>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</si>
  <si>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</si>
  <si>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</si>
  <si>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</si>
  <si>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</si>
  <si>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</si>
  <si>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</si>
  <si>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</si>
  <si>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</si>
  <si>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</si>
  <si>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</si>
  <si>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</si>
  <si>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</si>
  <si>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</si>
  <si>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</si>
  <si>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</si>
  <si>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</si>
  <si>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</si>
  <si>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</si>
  <si>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</si>
  <si>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</si>
  <si>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</si>
  <si>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</si>
  <si>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I. CERINŢE PENTRU OBŢINEREA DIPLOMEI DE MASTER</t>
  </si>
  <si>
    <r>
      <rPr>
        <b/>
        <sz val="10"/>
        <color indexed="8"/>
        <rFont val="Times New Roman"/>
        <family val="1"/>
      </rPr>
      <t xml:space="preserve">10 </t>
    </r>
    <r>
      <rPr>
        <sz val="10"/>
        <color indexed="8"/>
        <rFont val="Times New Roman"/>
        <family val="1"/>
      </rPr>
      <t>credite la examenul de susținere a disertației</t>
    </r>
  </si>
  <si>
    <t>XND 1101</t>
  </si>
  <si>
    <t>XND 1102</t>
  </si>
  <si>
    <t>XND 1203</t>
  </si>
  <si>
    <t>XND 1204</t>
  </si>
  <si>
    <t>Examen de absolvire: Nivelul II</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</si>
  <si>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</si>
  <si>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</si>
  <si>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 xml:space="preserve">PROGRAM DE STUDII PSIHOPEDAGOGICE </t>
  </si>
  <si>
    <t>An I, Semestrul 1</t>
  </si>
  <si>
    <t>Psihopedagogia adolescenţilor, tinerilor şi adulţilor</t>
  </si>
  <si>
    <t>Proiectarea şi managementul programelor educaţionale</t>
  </si>
  <si>
    <t>An I, Semestrul 2</t>
  </si>
  <si>
    <t xml:space="preserve">Didactica domeniului şi dezvoltăriI în didactica specialităţii (învăţământ liceal, postliceal, universitar)
</t>
  </si>
  <si>
    <t>DP</t>
  </si>
  <si>
    <t>DO</t>
  </si>
  <si>
    <t>An II, Semestrul 3</t>
  </si>
  <si>
    <t>XND 2305</t>
  </si>
  <si>
    <t xml:space="preserve">Practică pedagogică (în învăţământul liceal, postliceal şi universitar)
</t>
  </si>
  <si>
    <t>XND 2306</t>
  </si>
  <si>
    <t>An II, Semestrul 4</t>
  </si>
  <si>
    <t xml:space="preserve">TOTAL CREDITE / ORE PE SĂPTĂMÂNĂ / EVALUĂRI </t>
  </si>
  <si>
    <t>DF – Discipline de extensie a pregătirii psihopedagogice fundamentale (obligatorii)</t>
  </si>
  <si>
    <t>DP – Discipline de extensie a pregătirii didactice şi practice de specialitate (obligatorii)</t>
  </si>
  <si>
    <t xml:space="preserve">DO - Discipline opţionale </t>
  </si>
  <si>
    <r>
      <t>Disciplină opțională 2</t>
    </r>
    <r>
      <rPr>
        <i/>
        <sz val="10"/>
        <color rgb="FFFF0000"/>
        <rFont val="Times New Roman"/>
        <family val="1"/>
      </rPr>
      <t xml:space="preserve">
</t>
    </r>
  </si>
  <si>
    <r>
      <t>Disciplină opțională 1</t>
    </r>
    <r>
      <rPr>
        <i/>
        <sz val="10"/>
        <color rgb="FFFF0000"/>
        <rFont val="Times New Roman"/>
        <family val="1"/>
      </rPr>
      <t xml:space="preserve">
</t>
    </r>
  </si>
  <si>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</si>
  <si>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ÎN TOATE TABELELE DIN ACEASTĂ MACHETĂ, TREBUIE SĂ INTRODUCEȚI  DATE NUMAI ÎN CELULELE MARCATE CU GALBEN</t>
  </si>
  <si>
    <r>
      <t xml:space="preserve">Pentru ca o disciplină să fie opțională, fiecare pachet trebuie să conțină cel puțin </t>
    </r>
    <r>
      <rPr>
        <i/>
        <sz val="10"/>
        <color indexed="8"/>
        <rFont val="Times New Roman"/>
        <family val="1"/>
      </rPr>
      <t>n+1</t>
    </r>
    <r>
      <rPr>
        <sz val="10"/>
        <color indexed="8"/>
        <rFont val="Times New Roman"/>
        <family val="1"/>
      </rPr>
      <t xml:space="preserve"> opțiuni, unde </t>
    </r>
    <r>
      <rPr>
        <i/>
        <sz val="10"/>
        <color indexed="8"/>
        <rFont val="Times New Roman"/>
        <family val="1"/>
      </rPr>
      <t>n</t>
    </r>
    <r>
      <rPr>
        <sz val="10"/>
        <color indexed="8"/>
        <rFont val="Times New Roman"/>
        <family val="1"/>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</si>
  <si>
    <t xml:space="preserve">SE RECOMANDA CA TOATE DISCIPLINELE DINTR-UN PACHET DE OPȚIONALE, SA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</si>
  <si>
    <t>Verificați standardele specifice domeniului dumneavoastră pentru a evita incongruențele.</t>
  </si>
  <si>
    <t>Tabelele/rândurile necompletate se șterg sau se ascund (dacă afectează formulele) HIDE</t>
  </si>
  <si>
    <t>Titlul absolventului:  MASTER</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</si>
  <si>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</si>
  <si>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DA</t>
  </si>
  <si>
    <t>DSIN</t>
  </si>
  <si>
    <t>DISCIPLINE DE APROFUNDARE (DA)</t>
  </si>
  <si>
    <t xml:space="preserve">DISCIPLINE DE SINTEZĂ (DSIN)
</t>
  </si>
  <si>
    <r>
      <t xml:space="preserve">Domeniul: </t>
    </r>
    <r>
      <rPr>
        <b/>
        <sz val="10"/>
        <color indexed="8"/>
        <rFont val="Times New Roman"/>
        <family val="1"/>
      </rPr>
      <t>Cinematografie și media</t>
    </r>
  </si>
  <si>
    <r>
      <t xml:space="preserve">Specializarea/Programul de studiu: </t>
    </r>
    <r>
      <rPr>
        <b/>
        <sz val="10"/>
        <color indexed="8"/>
        <rFont val="Times New Roman"/>
        <family val="1"/>
      </rPr>
      <t>Digital Interactive Arts / Arte digitale interactive</t>
    </r>
  </si>
  <si>
    <r>
      <t xml:space="preserve">Limba de predare: </t>
    </r>
    <r>
      <rPr>
        <b/>
        <sz val="10"/>
        <color indexed="8"/>
        <rFont val="Times New Roman"/>
        <family val="1"/>
      </rPr>
      <t>Engleză</t>
    </r>
  </si>
  <si>
    <t>VME1599</t>
  </si>
  <si>
    <t>VME1906</t>
  </si>
  <si>
    <t>VME1597</t>
  </si>
  <si>
    <t>Interactive Digital Performace / Performance digital interactiv</t>
  </si>
  <si>
    <t>Performance Theory / Teoria performance</t>
  </si>
  <si>
    <t>Creative Performing Arts Project / Proiect creativ de artă interactivă</t>
  </si>
  <si>
    <t>Elective course (1) / Opțional (1)</t>
  </si>
  <si>
    <t>VME2599</t>
  </si>
  <si>
    <t>VME2598</t>
  </si>
  <si>
    <t>VME2597</t>
  </si>
  <si>
    <t>VME2596</t>
  </si>
  <si>
    <t>Creative Industries / Industrii creative</t>
  </si>
  <si>
    <t>Curatorial Models in Digital Media / Modele curatoriale în media digitală</t>
  </si>
  <si>
    <t>Creative Visual Arts Project / Proiect creativ pentru arte vizuale</t>
  </si>
  <si>
    <t>Elective course (2) / Opțional (2)</t>
  </si>
  <si>
    <t>Internship (1) [50 hours] / Opțional (1) [50 de ore]</t>
  </si>
  <si>
    <t>VME3599</t>
  </si>
  <si>
    <t>VME3598</t>
  </si>
  <si>
    <t>VME3597</t>
  </si>
  <si>
    <t>New Media Documentary / Documentarul New Media</t>
  </si>
  <si>
    <t>Interactive Movies / Filme interactive</t>
  </si>
  <si>
    <t>Creative Transmedia Project  /Proiect creativ transmedia</t>
  </si>
  <si>
    <t>VME3596</t>
  </si>
  <si>
    <t>Internship (2) [50 hours] / Opțional (2) [50 de ore]</t>
  </si>
  <si>
    <t>Elective course (3) / Opțional (3)</t>
  </si>
  <si>
    <t>Elective course (4) / Opțional (4)</t>
  </si>
  <si>
    <t>Virtual Reality in Art / Realitate virtuală în artă</t>
  </si>
  <si>
    <t>Digital Technologies and Art / Artă și tehnologii digitale</t>
  </si>
  <si>
    <t>Sound Design for Digital Media / Sound design pentru media digitală</t>
  </si>
  <si>
    <t>Management and marketing for independent artists / Management și marketing pentru artiști independenți</t>
  </si>
  <si>
    <t>Visual Storytelling / Narațiune vizuală</t>
  </si>
  <si>
    <r>
      <rPr>
        <b/>
        <sz val="10"/>
        <color indexed="8"/>
        <rFont val="Times New Roman"/>
        <family val="1"/>
      </rPr>
      <t>VI.  UNIVERSITĂŢI EUROPENE DE REFERINŢĂ:</t>
    </r>
    <r>
      <rPr>
        <sz val="10"/>
        <color indexed="8"/>
        <rFont val="Times New Roman"/>
        <family val="1"/>
      </rPr>
      <t xml:space="preserve">
International School of Film and Television, Milano, Italia
Ecole Superieure de l'Audiovisuel, Toulouse, Franța 
School of Film and Television Studies, Norwich, UK
</t>
    </r>
  </si>
  <si>
    <t>nu corespunde cu ce I in sem 4</t>
  </si>
  <si>
    <r>
      <rPr>
        <b/>
        <sz val="10"/>
        <rFont val="Times New Roman"/>
        <family val="1"/>
      </rPr>
      <t xml:space="preserve">  95 </t>
    </r>
    <r>
      <rPr>
        <sz val="10"/>
        <rFont val="Times New Roman"/>
        <family val="1"/>
      </rPr>
      <t>de credite la disciplinele obligatorii;</t>
    </r>
  </si>
  <si>
    <r>
      <rPr>
        <b/>
        <sz val="10"/>
        <rFont val="Times New Roman"/>
        <family val="1"/>
      </rPr>
      <t xml:space="preserve">   25</t>
    </r>
    <r>
      <rPr>
        <sz val="10"/>
        <rFont val="Times New Roman"/>
        <family val="1"/>
      </rPr>
      <t xml:space="preserve"> credite la disciplinele opţionale;</t>
    </r>
  </si>
  <si>
    <t>Spectatorship Studies / Studii de spectatorialitate</t>
  </si>
  <si>
    <t>Visual Culture / Cultură vizuală</t>
  </si>
  <si>
    <t>Locative Media and User-Generated Content / Locative media și conținut generat de utilizatori</t>
  </si>
  <si>
    <t>Production Management and Audiovisual Legislation / Managementul producției şi legislaţia audiovizuală</t>
  </si>
  <si>
    <t>Academic Ethics and Dissertation Writing  / Etica academică şi elaborarea disertației</t>
  </si>
  <si>
    <t>VME4597</t>
  </si>
  <si>
    <t>VME4596</t>
  </si>
  <si>
    <t>PLAN DE ÎNVĂŢĂMÂNT  valabil începând din  anul universitar 2019-2020</t>
  </si>
  <si>
    <t>FACULTATEA DE TEATRU ȘI FILM</t>
  </si>
  <si>
    <t>Sem. 3: Se alege  o disciplină din pachetul: VMX3591</t>
  </si>
  <si>
    <t>Sem. 2: Se alege  o disciplină din pachetul: VMX2591</t>
  </si>
  <si>
    <t>Sem. 4: Se alege  o disciplină din pachetul: VMX4591</t>
  </si>
  <si>
    <t>Sem. 1: Se alege  o disciplină din pachetul: VMX1591</t>
  </si>
  <si>
    <t>VMX1591</t>
  </si>
  <si>
    <t>VMX2591</t>
  </si>
  <si>
    <t>VMX3591</t>
  </si>
  <si>
    <t>VMX4591</t>
  </si>
  <si>
    <t>CURS OPȚIONAL 1 (An I, Semestrul 1) - (VMX1591)</t>
  </si>
  <si>
    <t>CURS OPȚIONAL 2 (An I, Semestrul 2) - (VMX2591)</t>
  </si>
  <si>
    <t>CURS OPȚIONAL 3 (An II, Semestrul 3) - (VMX3591)</t>
  </si>
  <si>
    <t>CURS OPȚIONAL 4 (An II, Semestrul 4) - (VMX4591)</t>
  </si>
  <si>
    <t>VME1592</t>
  </si>
  <si>
    <t>VME1593</t>
  </si>
  <si>
    <t>VME2592</t>
  </si>
  <si>
    <t>VME2593</t>
  </si>
  <si>
    <t>VME3592</t>
  </si>
  <si>
    <t>VME3593</t>
  </si>
  <si>
    <t>VME4592</t>
  </si>
  <si>
    <t>VME4593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</si>
</sst>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i/>
      <sz val="10"/>
      <color rgb="FFFF0000"/>
      <name val="Times New Roman"/>
      <family val="1"/>
    </font>
    <font>
      <b/>
      <sz val="10"/>
      <name val="Times New Roman"/>
      <family val="1"/>
    </font>
    <font>
      <b/>
      <sz val="10"/>
      <color rgb="FFFF0000"/>
      <name val="Times New Roman"/>
      <family val="1"/>
    </font>
    <font>
      <sz val="10"/>
      <color rgb="FFFF0000"/>
      <name val="Times New Roman"/>
      <family val="1"/>
    </font>
    <font>
      <i/>
      <sz val="10"/>
      <color indexed="8"/>
      <name val="Times New Roman"/>
      <family val="1"/>
    </font>
    <font>
      <sz val="14"/>
      <color indexed="8"/>
      <name val="Times New Roman"/>
      <family val="1"/>
    </font>
    <font>
      <sz val="14"/>
      <color theme="1"/>
      <name val="Calibri"/>
      <family val="2"/>
      <charset val="238"/>
      <scheme val="minor"/>
    </font>
    <font>
      <sz val="10"/>
      <color rgb="FF000000"/>
      <name val="Times New Roman"/>
      <family val="1"/>
    </font>
    <font>
      <sz val="11"/>
      <name val="Calibri"/>
      <family val="2"/>
    </font>
    <font>
      <sz val="10"/>
      <name val="Times New Roman"/>
      <family val="1"/>
    </font>
    <font>
      <sz val="10"/>
      <color rgb="FFC00000"/>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FFFF99"/>
        <bgColor rgb="FFFFFF99"/>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cellStyleXfs>
  <cellXfs count="27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1" xfId="0" applyFont="1" applyBorder="1" applyAlignment="1" applyProtection="1">
      <alignment horizontal="center" vertical="center"/>
    </xf>
    <xf numFmtId="0" fontId="1" fillId="0" borderId="0" xfId="0" applyFont="1" applyBorder="1" applyAlignment="1" applyProtection="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3" borderId="3" xfId="0" applyFont="1" applyFill="1" applyBorder="1" applyAlignment="1" applyProtection="1">
      <alignment horizontal="center" vertical="center"/>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1" fontId="2" fillId="5" borderId="1" xfId="0" applyNumberFormat="1" applyFont="1" applyFill="1" applyBorder="1" applyAlignment="1" applyProtection="1">
      <alignment horizontal="center" vertical="center"/>
    </xf>
    <xf numFmtId="1" fontId="11"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13" fillId="0" borderId="0" xfId="0" applyFont="1" applyProtection="1">
      <protection locked="0"/>
    </xf>
    <xf numFmtId="0" fontId="1" fillId="0" borderId="0" xfId="0" applyFont="1" applyProtection="1">
      <protection locked="0"/>
    </xf>
    <xf numFmtId="1" fontId="9" fillId="0" borderId="1" xfId="0" applyNumberFormat="1" applyFont="1" applyBorder="1" applyAlignment="1" applyProtection="1">
      <alignment horizontal="center" vertical="center"/>
    </xf>
    <xf numFmtId="1" fontId="8" fillId="0" borderId="1" xfId="0" applyNumberFormat="1" applyFont="1" applyBorder="1" applyAlignment="1" applyProtection="1">
      <alignment horizontal="center" vertical="center"/>
    </xf>
    <xf numFmtId="0" fontId="1" fillId="0" borderId="1" xfId="0" applyFont="1" applyBorder="1" applyAlignment="1" applyProtection="1">
      <alignment horizontal="center"/>
    </xf>
    <xf numFmtId="1" fontId="1" fillId="5" borderId="1" xfId="0" applyNumberFormat="1" applyFont="1" applyFill="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17" fillId="9" borderId="16" xfId="0" applyFont="1" applyFill="1" applyBorder="1" applyAlignment="1">
      <alignment horizontal="left" vertical="center"/>
    </xf>
    <xf numFmtId="0" fontId="17" fillId="9" borderId="16" xfId="0" applyFont="1" applyFill="1" applyBorder="1" applyAlignment="1">
      <alignment horizontal="center" vertical="center"/>
    </xf>
    <xf numFmtId="1" fontId="17" fillId="9" borderId="16" xfId="0" applyNumberFormat="1" applyFont="1" applyFill="1" applyBorder="1" applyAlignment="1">
      <alignment horizontal="left" vertical="center"/>
    </xf>
    <xf numFmtId="1" fontId="17" fillId="9" borderId="16" xfId="0" applyNumberFormat="1" applyFont="1" applyFill="1" applyBorder="1" applyAlignment="1">
      <alignment horizontal="center" vertical="center"/>
    </xf>
    <xf numFmtId="0" fontId="20" fillId="0" borderId="0" xfId="0" applyFont="1" applyProtection="1">
      <protection locked="0"/>
    </xf>
    <xf numFmtId="1" fontId="19" fillId="9" borderId="16" xfId="0" applyNumberFormat="1" applyFont="1" applyFill="1" applyBorder="1" applyAlignment="1">
      <alignment horizontal="center" vertical="center"/>
    </xf>
    <xf numFmtId="1" fontId="19" fillId="0" borderId="1" xfId="0" applyNumberFormat="1" applyFont="1" applyBorder="1" applyAlignment="1" applyProtection="1">
      <alignment horizontal="center" vertical="center"/>
    </xf>
    <xf numFmtId="1" fontId="19" fillId="3" borderId="1" xfId="0" applyNumberFormat="1" applyFont="1" applyFill="1" applyBorder="1" applyAlignment="1" applyProtection="1">
      <alignment horizontal="center" vertical="center"/>
      <protection locked="0"/>
    </xf>
    <xf numFmtId="0" fontId="19" fillId="9" borderId="16" xfId="0" applyFont="1" applyFill="1" applyBorder="1" applyAlignment="1">
      <alignment horizontal="left" vertical="center"/>
    </xf>
    <xf numFmtId="0" fontId="19" fillId="9" borderId="16" xfId="0" applyFont="1" applyFill="1" applyBorder="1" applyAlignment="1">
      <alignment horizontal="center" vertical="center"/>
    </xf>
    <xf numFmtId="0" fontId="19" fillId="0" borderId="1" xfId="0" applyFont="1" applyBorder="1" applyAlignment="1" applyProtection="1">
      <alignment horizontal="center" vertical="center"/>
    </xf>
    <xf numFmtId="2" fontId="19" fillId="3" borderId="1" xfId="0" applyNumberFormat="1"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protection locked="0"/>
    </xf>
    <xf numFmtId="0" fontId="19"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0" fontId="9" fillId="0" borderId="0" xfId="0" applyFont="1"/>
    <xf numFmtId="0" fontId="12"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1" fillId="0" borderId="0" xfId="0" applyFont="1" applyAlignment="1" applyProtection="1">
      <alignment wrapText="1"/>
    </xf>
    <xf numFmtId="0" fontId="2" fillId="8" borderId="0" xfId="0" applyFont="1" applyFill="1" applyAlignment="1" applyProtection="1">
      <alignment horizontal="left" vertical="top" wrapText="1"/>
      <protection locked="0"/>
    </xf>
    <xf numFmtId="0" fontId="1" fillId="7" borderId="14" xfId="0" applyFont="1" applyFill="1" applyBorder="1" applyAlignment="1" applyProtection="1">
      <alignment vertical="center" wrapText="1"/>
      <protection locked="0"/>
    </xf>
    <xf numFmtId="0" fontId="1" fillId="7" borderId="0" xfId="0" applyFont="1" applyFill="1" applyBorder="1" applyAlignment="1" applyProtection="1">
      <alignment vertical="center" wrapText="1"/>
      <protection locked="0"/>
    </xf>
    <xf numFmtId="0" fontId="1" fillId="7" borderId="14" xfId="0" applyFont="1" applyFill="1" applyBorder="1" applyAlignment="1" applyProtection="1">
      <alignment vertical="top" wrapText="1"/>
      <protection locked="0"/>
    </xf>
    <xf numFmtId="0" fontId="1" fillId="7" borderId="0" xfId="0" applyFont="1" applyFill="1" applyBorder="1" applyAlignment="1" applyProtection="1">
      <alignment vertical="top" wrapText="1"/>
      <protection locked="0"/>
    </xf>
    <xf numFmtId="0" fontId="1" fillId="7" borderId="15" xfId="0" applyFont="1" applyFill="1" applyBorder="1" applyAlignment="1" applyProtection="1">
      <alignment vertical="top" wrapText="1"/>
      <protection locked="0"/>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8" fillId="0" borderId="2" xfId="0" applyNumberFormat="1" applyFont="1" applyBorder="1" applyAlignment="1" applyProtection="1">
      <alignment horizontal="center" vertical="center"/>
    </xf>
    <xf numFmtId="9" fontId="8" fillId="0" borderId="6"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9" fillId="0" borderId="2" xfId="0" applyNumberFormat="1" applyFont="1" applyBorder="1" applyAlignment="1" applyProtection="1">
      <alignment horizontal="center"/>
    </xf>
    <xf numFmtId="9" fontId="9" fillId="0" borderId="6" xfId="0" applyNumberFormat="1" applyFont="1" applyBorder="1" applyAlignment="1" applyProtection="1">
      <alignment horizont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1" fontId="8" fillId="0" borderId="2"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6" xfId="0" applyNumberFormat="1" applyFont="1" applyBorder="1" applyAlignment="1">
      <alignment horizontal="center" vertical="center"/>
    </xf>
    <xf numFmtId="1" fontId="8" fillId="0" borderId="2" xfId="0" applyNumberFormat="1" applyFont="1" applyBorder="1" applyAlignment="1">
      <alignment horizontal="center"/>
    </xf>
    <xf numFmtId="1" fontId="8" fillId="0" borderId="5" xfId="0" applyNumberFormat="1" applyFont="1" applyBorder="1" applyAlignment="1">
      <alignment horizontal="center"/>
    </xf>
    <xf numFmtId="1" fontId="8" fillId="0" borderId="6" xfId="0" applyNumberFormat="1" applyFont="1" applyBorder="1" applyAlignment="1">
      <alignment horizontal="center"/>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2" fontId="9" fillId="0" borderId="9"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10" xfId="0" applyNumberFormat="1" applyFont="1" applyBorder="1" applyAlignment="1">
      <alignment horizontal="center" vertical="center"/>
    </xf>
    <xf numFmtId="2" fontId="9" fillId="0" borderId="11" xfId="0" applyNumberFormat="1" applyFont="1" applyBorder="1" applyAlignment="1">
      <alignment horizontal="center" vertic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xf numFmtId="0" fontId="2" fillId="0" borderId="7" xfId="0" applyFont="1" applyBorder="1" applyProtection="1">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2" borderId="1" xfId="0" applyFont="1" applyFill="1" applyBorder="1" applyAlignment="1" applyProtection="1">
      <alignment horizontal="left" vertical="center"/>
      <protection locked="0"/>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 fontId="19" fillId="9" borderId="17" xfId="0" applyNumberFormat="1" applyFont="1" applyFill="1" applyBorder="1" applyAlignment="1">
      <alignment horizontal="left" vertical="center"/>
    </xf>
    <xf numFmtId="0" fontId="18" fillId="0" borderId="18" xfId="0" applyFont="1" applyBorder="1"/>
    <xf numFmtId="0" fontId="18" fillId="0" borderId="19" xfId="0" applyFont="1" applyBorder="1"/>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7" fillId="9" borderId="17" xfId="0" applyNumberFormat="1" applyFont="1" applyFill="1" applyBorder="1" applyAlignment="1">
      <alignment horizontal="left" vertical="center"/>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1" xfId="0" applyFont="1" applyBorder="1" applyProtection="1">
      <protection locked="0"/>
    </xf>
    <xf numFmtId="0" fontId="17" fillId="9" borderId="17" xfId="0" applyFont="1" applyFill="1" applyBorder="1" applyAlignment="1">
      <alignment horizontal="left" vertical="center"/>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xf>
    <xf numFmtId="0" fontId="19" fillId="9" borderId="17" xfId="0" applyFont="1" applyFill="1" applyBorder="1" applyAlignment="1">
      <alignment horizontal="left" vertical="center"/>
    </xf>
    <xf numFmtId="0" fontId="1" fillId="0" borderId="7" xfId="0" applyFont="1" applyBorder="1" applyProtection="1">
      <protection locked="0"/>
    </xf>
    <xf numFmtId="0" fontId="1" fillId="0" borderId="8" xfId="0" applyFont="1" applyBorder="1" applyProtection="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0" fontId="19" fillId="0" borderId="0" xfId="0" applyFont="1" applyFill="1" applyAlignment="1" applyProtection="1">
      <alignment vertical="center"/>
      <protection locked="0"/>
    </xf>
    <xf numFmtId="0" fontId="1" fillId="0" borderId="0" xfId="0" applyFont="1" applyAlignment="1" applyProtection="1">
      <alignment vertical="top" wrapText="1"/>
      <protection locked="0"/>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Fill="1" applyAlignment="1">
      <alignment vertical="center"/>
    </xf>
    <xf numFmtId="0" fontId="15" fillId="6" borderId="0" xfId="0" applyFont="1" applyFill="1" applyAlignment="1" applyProtection="1">
      <alignment vertical="center" wrapText="1"/>
      <protection locked="0"/>
    </xf>
    <xf numFmtId="0" fontId="16" fillId="6" borderId="0" xfId="0" applyFont="1" applyFill="1" applyAlignment="1">
      <alignment vertical="center" wrapText="1"/>
    </xf>
    <xf numFmtId="0" fontId="16" fillId="0" borderId="0" xfId="0" applyFont="1" applyAlignment="1"/>
    <xf numFmtId="0" fontId="15" fillId="8" borderId="0" xfId="0" applyFont="1" applyFill="1" applyAlignment="1" applyProtection="1">
      <alignment wrapText="1"/>
      <protection locked="0"/>
    </xf>
    <xf numFmtId="0" fontId="0" fillId="8" borderId="0" xfId="0" applyFill="1" applyAlignment="1">
      <alignment wrapText="1"/>
    </xf>
    <xf numFmtId="0" fontId="0" fillId="0" borderId="0" xfId="0" applyAlignment="1">
      <alignment wrapText="1"/>
    </xf>
    <xf numFmtId="0" fontId="19" fillId="9" borderId="17" xfId="0" applyFont="1" applyFill="1" applyBorder="1" applyAlignment="1">
      <alignment horizontal="left" vertical="center" wrapText="1"/>
    </xf>
    <xf numFmtId="0" fontId="18" fillId="0" borderId="18" xfId="0" applyFont="1" applyBorder="1" applyAlignment="1">
      <alignment wrapText="1"/>
    </xf>
    <xf numFmtId="0" fontId="18" fillId="0" borderId="19" xfId="0" applyFont="1" applyBorder="1" applyAlignment="1">
      <alignment wrapText="1"/>
    </xf>
    <xf numFmtId="0" fontId="2" fillId="0" borderId="0" xfId="0" applyFont="1" applyFill="1" applyBorder="1" applyAlignment="1" applyProtection="1">
      <alignment vertical="center" wrapText="1"/>
      <protection locked="0"/>
    </xf>
    <xf numFmtId="1" fontId="17" fillId="9" borderId="20" xfId="0" applyNumberFormat="1" applyFont="1" applyFill="1" applyBorder="1" applyAlignment="1">
      <alignment horizontal="left" vertical="center" wrapText="1"/>
    </xf>
    <xf numFmtId="0" fontId="18" fillId="0" borderId="21" xfId="0" applyFont="1" applyBorder="1" applyAlignment="1">
      <alignment wrapText="1"/>
    </xf>
    <xf numFmtId="0" fontId="18" fillId="0" borderId="22" xfId="0" applyFont="1" applyBorder="1" applyAlignment="1">
      <alignment wrapText="1"/>
    </xf>
    <xf numFmtId="1" fontId="19" fillId="9" borderId="20" xfId="0" applyNumberFormat="1" applyFont="1" applyFill="1" applyBorder="1" applyAlignment="1">
      <alignment horizontal="left"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5"/>
  <sheetViews>
    <sheetView tabSelected="1" showWhiteSpace="0" view="pageLayout" topLeftCell="A79" zoomScaleNormal="100" workbookViewId="0">
      <selection activeCell="U90" sqref="U90"/>
    </sheetView>
  </sheetViews>
  <sheetFormatPr defaultColWidth="9.109375" defaultRowHeight="13.2" x14ac:dyDescent="0.25"/>
  <cols>
    <col min="1" max="1" width="9.33203125" style="1" customWidth="1"/>
    <col min="2" max="2" width="7.109375" style="1" customWidth="1"/>
    <col min="3" max="3" width="7.33203125" style="1" customWidth="1"/>
    <col min="4" max="5" width="4.6640625" style="1" customWidth="1"/>
    <col min="6" max="6" width="4.5546875" style="1" customWidth="1"/>
    <col min="7" max="7" width="8.109375" style="1" customWidth="1"/>
    <col min="8" max="8" width="8.33203125" style="1" customWidth="1"/>
    <col min="9" max="9" width="5.88671875" style="1" customWidth="1"/>
    <col min="10" max="10" width="7.33203125" style="1" customWidth="1"/>
    <col min="11" max="11" width="5.6640625" style="1" customWidth="1"/>
    <col min="12" max="12" width="6.109375" style="1" customWidth="1"/>
    <col min="13" max="13" width="5.5546875" style="1" customWidth="1"/>
    <col min="14" max="18" width="6" style="1" customWidth="1"/>
    <col min="19" max="19" width="6.109375" style="1" customWidth="1"/>
    <col min="20" max="20" width="9.33203125" style="1" customWidth="1"/>
    <col min="21" max="26" width="9.109375" style="1"/>
    <col min="27" max="27" width="10.33203125" style="1" customWidth="1"/>
    <col min="28" max="16384" width="9.109375" style="1"/>
  </cols>
  <sheetData>
    <row r="1" spans="1:26" ht="15.75" customHeight="1" x14ac:dyDescent="0.25">
      <c r="A1" s="221" t="s">
        <v>145</v>
      </c>
      <c r="B1" s="221"/>
      <c r="C1" s="221"/>
      <c r="D1" s="221"/>
      <c r="E1" s="221"/>
      <c r="F1" s="221"/>
      <c r="G1" s="221"/>
      <c r="H1" s="221"/>
      <c r="I1" s="221"/>
      <c r="J1" s="221"/>
      <c r="K1" s="221"/>
      <c r="M1" s="224" t="s">
        <v>19</v>
      </c>
      <c r="N1" s="224"/>
      <c r="O1" s="224"/>
      <c r="P1" s="224"/>
      <c r="Q1" s="224"/>
      <c r="R1" s="224"/>
      <c r="S1" s="224"/>
      <c r="T1" s="224"/>
    </row>
    <row r="2" spans="1:26" ht="6.75" customHeight="1" x14ac:dyDescent="0.2">
      <c r="A2" s="221"/>
      <c r="B2" s="221"/>
      <c r="C2" s="221"/>
      <c r="D2" s="221"/>
      <c r="E2" s="221"/>
      <c r="F2" s="221"/>
      <c r="G2" s="221"/>
      <c r="H2" s="221"/>
      <c r="I2" s="221"/>
      <c r="J2" s="221"/>
      <c r="K2" s="221"/>
    </row>
    <row r="3" spans="1:26" ht="45.75" customHeight="1" x14ac:dyDescent="0.25">
      <c r="A3" s="222" t="s">
        <v>0</v>
      </c>
      <c r="B3" s="222"/>
      <c r="C3" s="222"/>
      <c r="D3" s="222"/>
      <c r="E3" s="222"/>
      <c r="F3" s="222"/>
      <c r="G3" s="222"/>
      <c r="H3" s="222"/>
      <c r="I3" s="222"/>
      <c r="J3" s="222"/>
      <c r="K3" s="222"/>
      <c r="M3" s="230"/>
      <c r="N3" s="231"/>
      <c r="O3" s="215" t="s">
        <v>35</v>
      </c>
      <c r="P3" s="216"/>
      <c r="Q3" s="217"/>
      <c r="R3" s="215" t="s">
        <v>36</v>
      </c>
      <c r="S3" s="216"/>
      <c r="T3" s="217"/>
      <c r="U3" s="111" t="str">
        <f>IF(O4&gt;=12,"Corect","Trebuie alocate cel puțin 12 de ore pe săptămână")</f>
        <v>Corect</v>
      </c>
      <c r="V3" s="112"/>
      <c r="W3" s="112"/>
      <c r="X3" s="112"/>
      <c r="Y3" s="1">
        <f>60*14</f>
        <v>840</v>
      </c>
    </row>
    <row r="4" spans="1:26" ht="17.25" customHeight="1" x14ac:dyDescent="0.25">
      <c r="A4" s="226" t="s">
        <v>146</v>
      </c>
      <c r="B4" s="226"/>
      <c r="C4" s="226"/>
      <c r="D4" s="226"/>
      <c r="E4" s="226"/>
      <c r="F4" s="226"/>
      <c r="G4" s="226"/>
      <c r="H4" s="226"/>
      <c r="I4" s="226"/>
      <c r="J4" s="226"/>
      <c r="K4" s="226"/>
      <c r="M4" s="232" t="s">
        <v>14</v>
      </c>
      <c r="N4" s="233"/>
      <c r="O4" s="218">
        <v>16</v>
      </c>
      <c r="P4" s="219"/>
      <c r="Q4" s="220"/>
      <c r="R4" s="218">
        <v>16</v>
      </c>
      <c r="S4" s="219"/>
      <c r="T4" s="220"/>
      <c r="U4" s="111" t="str">
        <f>IF(R4&gt;=12,"Corect","Trebuie alocate cel puțin 12 de ore pe săptămână")</f>
        <v>Corect</v>
      </c>
      <c r="V4" s="112"/>
      <c r="W4" s="112"/>
      <c r="X4" s="112"/>
    </row>
    <row r="5" spans="1:26" ht="16.5" customHeight="1" x14ac:dyDescent="0.25">
      <c r="A5" s="226"/>
      <c r="B5" s="226"/>
      <c r="C5" s="226"/>
      <c r="D5" s="226"/>
      <c r="E5" s="226"/>
      <c r="F5" s="226"/>
      <c r="G5" s="226"/>
      <c r="H5" s="226"/>
      <c r="I5" s="226"/>
      <c r="J5" s="226"/>
      <c r="K5" s="226"/>
      <c r="M5" s="232" t="s">
        <v>15</v>
      </c>
      <c r="N5" s="233"/>
      <c r="O5" s="218">
        <v>14</v>
      </c>
      <c r="P5" s="219"/>
      <c r="Q5" s="220"/>
      <c r="R5" s="218">
        <v>14</v>
      </c>
      <c r="S5" s="219"/>
      <c r="T5" s="220"/>
      <c r="U5" s="111" t="str">
        <f>IF(R5&gt;=12,"Corect","Trebuie alocate cel puțin 12 de ore pe săptămână")</f>
        <v>Corect</v>
      </c>
      <c r="V5" s="112"/>
      <c r="W5" s="112"/>
      <c r="X5" s="112"/>
    </row>
    <row r="6" spans="1:26" ht="15" customHeight="1" x14ac:dyDescent="0.25">
      <c r="A6" s="234" t="s">
        <v>100</v>
      </c>
      <c r="B6" s="234"/>
      <c r="C6" s="234"/>
      <c r="D6" s="234"/>
      <c r="E6" s="234"/>
      <c r="F6" s="234"/>
      <c r="G6" s="234"/>
      <c r="H6" s="234"/>
      <c r="I6" s="234"/>
      <c r="J6" s="234"/>
      <c r="K6" s="234"/>
      <c r="M6" s="236"/>
      <c r="N6" s="236"/>
      <c r="O6" s="235"/>
      <c r="P6" s="235"/>
      <c r="Q6" s="235"/>
      <c r="R6" s="235"/>
      <c r="S6" s="235"/>
      <c r="T6" s="235"/>
      <c r="U6" s="111" t="str">
        <f>IF(R6&gt;=12,"Corect","Trebuie alocate cel puțin 12 de ore pe săptămână")</f>
        <v>Trebuie alocate cel puțin 12 de ore pe săptămână</v>
      </c>
      <c r="V6" s="112"/>
      <c r="W6" s="112"/>
      <c r="X6" s="112"/>
    </row>
    <row r="7" spans="1:26" ht="18" customHeight="1" x14ac:dyDescent="0.2">
      <c r="A7" s="237" t="s">
        <v>101</v>
      </c>
      <c r="B7" s="237"/>
      <c r="C7" s="237"/>
      <c r="D7" s="237"/>
      <c r="E7" s="237"/>
      <c r="F7" s="237"/>
      <c r="G7" s="237"/>
      <c r="H7" s="237"/>
      <c r="I7" s="237"/>
      <c r="J7" s="237"/>
      <c r="K7" s="237"/>
    </row>
    <row r="8" spans="1:26" ht="18.75" customHeight="1" x14ac:dyDescent="0.25">
      <c r="A8" s="229" t="s">
        <v>102</v>
      </c>
      <c r="B8" s="229"/>
      <c r="C8" s="229"/>
      <c r="D8" s="229"/>
      <c r="E8" s="229"/>
      <c r="F8" s="229"/>
      <c r="G8" s="229"/>
      <c r="H8" s="229"/>
      <c r="I8" s="229"/>
      <c r="J8" s="229"/>
      <c r="K8" s="229"/>
      <c r="M8" s="238" t="s">
        <v>88</v>
      </c>
      <c r="N8" s="238"/>
      <c r="O8" s="238"/>
      <c r="P8" s="238"/>
      <c r="Q8" s="238"/>
      <c r="R8" s="238"/>
      <c r="S8" s="238"/>
      <c r="T8" s="238"/>
    </row>
    <row r="9" spans="1:26" ht="15" customHeight="1" x14ac:dyDescent="0.25">
      <c r="A9" s="228" t="s">
        <v>94</v>
      </c>
      <c r="B9" s="228"/>
      <c r="C9" s="228"/>
      <c r="D9" s="228"/>
      <c r="E9" s="228"/>
      <c r="F9" s="228"/>
      <c r="G9" s="228"/>
      <c r="H9" s="228"/>
      <c r="I9" s="228"/>
      <c r="J9" s="228"/>
      <c r="K9" s="228"/>
      <c r="M9" s="238"/>
      <c r="N9" s="238"/>
      <c r="O9" s="238"/>
      <c r="P9" s="238"/>
      <c r="Q9" s="238"/>
      <c r="R9" s="238"/>
      <c r="S9" s="238"/>
      <c r="T9" s="238"/>
    </row>
    <row r="10" spans="1:26" ht="16.5" customHeight="1" x14ac:dyDescent="0.25">
      <c r="A10" s="228" t="s">
        <v>58</v>
      </c>
      <c r="B10" s="228"/>
      <c r="C10" s="228"/>
      <c r="D10" s="228"/>
      <c r="E10" s="228"/>
      <c r="F10" s="228"/>
      <c r="G10" s="228"/>
      <c r="H10" s="228"/>
      <c r="I10" s="228"/>
      <c r="J10" s="228"/>
      <c r="K10" s="228"/>
      <c r="M10" s="238"/>
      <c r="N10" s="238"/>
      <c r="O10" s="238"/>
      <c r="P10" s="238"/>
      <c r="Q10" s="238"/>
      <c r="R10" s="238"/>
      <c r="S10" s="238"/>
      <c r="T10" s="238"/>
    </row>
    <row r="11" spans="1:26" x14ac:dyDescent="0.25">
      <c r="A11" s="228" t="s">
        <v>17</v>
      </c>
      <c r="B11" s="228"/>
      <c r="C11" s="228"/>
      <c r="D11" s="228"/>
      <c r="E11" s="228"/>
      <c r="F11" s="228"/>
      <c r="G11" s="228"/>
      <c r="H11" s="228"/>
      <c r="I11" s="228"/>
      <c r="J11" s="228"/>
      <c r="K11" s="228"/>
      <c r="M11" s="238"/>
      <c r="N11" s="238"/>
      <c r="O11" s="238"/>
      <c r="P11" s="238"/>
      <c r="Q11" s="238"/>
      <c r="R11" s="238"/>
      <c r="S11" s="238"/>
      <c r="T11" s="238"/>
      <c r="U11" s="244" t="s">
        <v>92</v>
      </c>
      <c r="V11" s="245"/>
      <c r="W11" s="245"/>
      <c r="X11" s="246"/>
      <c r="Y11" s="246"/>
      <c r="Z11" s="246"/>
    </row>
    <row r="12" spans="1:26" ht="10.5" customHeight="1" x14ac:dyDescent="0.25">
      <c r="A12" s="228"/>
      <c r="B12" s="228"/>
      <c r="C12" s="228"/>
      <c r="D12" s="228"/>
      <c r="E12" s="228"/>
      <c r="F12" s="228"/>
      <c r="G12" s="228"/>
      <c r="H12" s="228"/>
      <c r="I12" s="228"/>
      <c r="J12" s="228"/>
      <c r="K12" s="228"/>
      <c r="M12" s="2"/>
      <c r="N12" s="2"/>
      <c r="O12" s="2"/>
      <c r="P12" s="2"/>
      <c r="Q12" s="2"/>
      <c r="R12" s="2"/>
      <c r="U12" s="245"/>
      <c r="V12" s="245"/>
      <c r="W12" s="245"/>
      <c r="X12" s="246"/>
      <c r="Y12" s="246"/>
      <c r="Z12" s="246"/>
    </row>
    <row r="13" spans="1:26" x14ac:dyDescent="0.25">
      <c r="A13" s="241" t="s">
        <v>60</v>
      </c>
      <c r="B13" s="241"/>
      <c r="C13" s="241"/>
      <c r="D13" s="241"/>
      <c r="E13" s="241"/>
      <c r="F13" s="241"/>
      <c r="G13" s="241"/>
      <c r="H13" s="241"/>
      <c r="I13" s="241"/>
      <c r="J13" s="241"/>
      <c r="K13" s="241"/>
      <c r="M13" s="253" t="s">
        <v>20</v>
      </c>
      <c r="N13" s="253"/>
      <c r="O13" s="253"/>
      <c r="P13" s="253"/>
      <c r="Q13" s="253"/>
      <c r="R13" s="253"/>
      <c r="S13" s="253"/>
      <c r="T13" s="253"/>
      <c r="U13" s="245"/>
      <c r="V13" s="245"/>
      <c r="W13" s="245"/>
      <c r="X13" s="246"/>
      <c r="Y13" s="246"/>
      <c r="Z13" s="246"/>
    </row>
    <row r="14" spans="1:26" ht="12.75" customHeight="1" x14ac:dyDescent="0.25">
      <c r="A14" s="242" t="s">
        <v>59</v>
      </c>
      <c r="B14" s="242"/>
      <c r="C14" s="242"/>
      <c r="D14" s="242"/>
      <c r="E14" s="242"/>
      <c r="F14" s="242"/>
      <c r="G14" s="242"/>
      <c r="H14" s="242"/>
      <c r="I14" s="242"/>
      <c r="J14" s="242"/>
      <c r="K14" s="242"/>
      <c r="M14" s="225" t="s">
        <v>150</v>
      </c>
      <c r="N14" s="225"/>
      <c r="O14" s="225"/>
      <c r="P14" s="225"/>
      <c r="Q14" s="225"/>
      <c r="R14" s="225"/>
      <c r="S14" s="225"/>
      <c r="T14" s="225"/>
      <c r="U14" s="245"/>
      <c r="V14" s="245"/>
      <c r="W14" s="245"/>
      <c r="X14" s="246"/>
      <c r="Y14" s="246"/>
      <c r="Z14" s="246"/>
    </row>
    <row r="15" spans="1:26" ht="12.75" customHeight="1" x14ac:dyDescent="0.25">
      <c r="A15" s="239" t="s">
        <v>136</v>
      </c>
      <c r="B15" s="239"/>
      <c r="C15" s="239"/>
      <c r="D15" s="239"/>
      <c r="E15" s="239"/>
      <c r="F15" s="239"/>
      <c r="G15" s="239"/>
      <c r="H15" s="239"/>
      <c r="I15" s="239"/>
      <c r="J15" s="239"/>
      <c r="K15" s="239"/>
      <c r="M15" s="225" t="s">
        <v>148</v>
      </c>
      <c r="N15" s="225"/>
      <c r="O15" s="225"/>
      <c r="P15" s="225"/>
      <c r="Q15" s="225"/>
      <c r="R15" s="225"/>
      <c r="S15" s="225"/>
      <c r="T15" s="225"/>
    </row>
    <row r="16" spans="1:26" ht="12.75" customHeight="1" x14ac:dyDescent="0.25">
      <c r="A16" s="239" t="s">
        <v>137</v>
      </c>
      <c r="B16" s="239"/>
      <c r="C16" s="239"/>
      <c r="D16" s="239"/>
      <c r="E16" s="239"/>
      <c r="F16" s="239"/>
      <c r="G16" s="239"/>
      <c r="H16" s="239"/>
      <c r="I16" s="239"/>
      <c r="J16" s="239"/>
      <c r="K16" s="239"/>
      <c r="M16" s="225" t="s">
        <v>147</v>
      </c>
      <c r="N16" s="225"/>
      <c r="O16" s="225"/>
      <c r="P16" s="225"/>
      <c r="Q16" s="225"/>
      <c r="R16" s="225"/>
      <c r="S16" s="225"/>
      <c r="T16" s="225"/>
    </row>
    <row r="17" spans="1:27" ht="12.75" customHeight="1" x14ac:dyDescent="0.25">
      <c r="A17" s="229" t="s">
        <v>1</v>
      </c>
      <c r="B17" s="229"/>
      <c r="C17" s="229"/>
      <c r="D17" s="229"/>
      <c r="E17" s="229"/>
      <c r="F17" s="229"/>
      <c r="G17" s="229"/>
      <c r="H17" s="229"/>
      <c r="I17" s="229"/>
      <c r="J17" s="229"/>
      <c r="K17" s="229"/>
      <c r="M17" s="223" t="s">
        <v>149</v>
      </c>
      <c r="N17" s="223"/>
      <c r="O17" s="223"/>
      <c r="P17" s="223"/>
      <c r="Q17" s="223"/>
      <c r="R17" s="223"/>
      <c r="S17" s="223"/>
      <c r="T17" s="223"/>
      <c r="U17" s="114" t="s">
        <v>89</v>
      </c>
      <c r="V17" s="114"/>
      <c r="W17" s="114"/>
      <c r="X17" s="114"/>
      <c r="Y17" s="114"/>
      <c r="Z17" s="114"/>
    </row>
    <row r="18" spans="1:27" ht="14.25" customHeight="1" x14ac:dyDescent="0.25">
      <c r="A18" s="228" t="s">
        <v>61</v>
      </c>
      <c r="B18" s="228"/>
      <c r="C18" s="228"/>
      <c r="D18" s="228"/>
      <c r="E18" s="228"/>
      <c r="F18" s="228"/>
      <c r="G18" s="228"/>
      <c r="H18" s="228"/>
      <c r="I18" s="228"/>
      <c r="J18" s="228"/>
      <c r="K18" s="228"/>
      <c r="M18" s="223"/>
      <c r="N18" s="223"/>
      <c r="O18" s="223"/>
      <c r="P18" s="223"/>
      <c r="Q18" s="223"/>
      <c r="R18" s="223"/>
      <c r="S18" s="223"/>
      <c r="T18" s="223"/>
      <c r="U18" s="114"/>
      <c r="V18" s="114"/>
      <c r="W18" s="114"/>
      <c r="X18" s="114"/>
      <c r="Y18" s="114"/>
      <c r="Z18" s="114"/>
      <c r="AA18" s="48"/>
    </row>
    <row r="19" spans="1:27" x14ac:dyDescent="0.25">
      <c r="A19" s="228"/>
      <c r="B19" s="228"/>
      <c r="C19" s="228"/>
      <c r="D19" s="228"/>
      <c r="E19" s="228"/>
      <c r="F19" s="228"/>
      <c r="G19" s="228"/>
      <c r="H19" s="228"/>
      <c r="I19" s="228"/>
      <c r="J19" s="228"/>
      <c r="K19" s="228"/>
      <c r="M19" s="223"/>
      <c r="N19" s="223"/>
      <c r="O19" s="223"/>
      <c r="P19" s="223"/>
      <c r="Q19" s="223"/>
      <c r="R19" s="223"/>
      <c r="S19" s="223"/>
      <c r="T19" s="223"/>
      <c r="U19" s="114"/>
      <c r="V19" s="114"/>
      <c r="W19" s="114"/>
      <c r="X19" s="114"/>
      <c r="Y19" s="114"/>
      <c r="Z19" s="114"/>
    </row>
    <row r="20" spans="1:27" ht="7.5" customHeight="1" x14ac:dyDescent="0.25">
      <c r="A20" s="238" t="s">
        <v>67</v>
      </c>
      <c r="B20" s="238"/>
      <c r="C20" s="238"/>
      <c r="D20" s="238"/>
      <c r="E20" s="238"/>
      <c r="F20" s="238"/>
      <c r="G20" s="238"/>
      <c r="H20" s="238"/>
      <c r="I20" s="238"/>
      <c r="J20" s="238"/>
      <c r="K20" s="238"/>
      <c r="M20" s="2"/>
      <c r="N20" s="2"/>
      <c r="O20" s="2"/>
      <c r="P20" s="2"/>
      <c r="Q20" s="2"/>
      <c r="R20" s="2"/>
    </row>
    <row r="21" spans="1:27" ht="15" customHeight="1" x14ac:dyDescent="0.25">
      <c r="A21" s="238"/>
      <c r="B21" s="238"/>
      <c r="C21" s="238"/>
      <c r="D21" s="238"/>
      <c r="E21" s="238"/>
      <c r="F21" s="238"/>
      <c r="G21" s="238"/>
      <c r="H21" s="238"/>
      <c r="I21" s="238"/>
      <c r="J21" s="238"/>
      <c r="K21" s="238"/>
      <c r="M21" s="89" t="s">
        <v>95</v>
      </c>
      <c r="N21" s="89"/>
      <c r="O21" s="89"/>
      <c r="P21" s="89"/>
      <c r="Q21" s="89"/>
      <c r="R21" s="89"/>
      <c r="S21" s="89"/>
      <c r="T21" s="89"/>
    </row>
    <row r="22" spans="1:27" ht="15" customHeight="1" x14ac:dyDescent="0.25">
      <c r="A22" s="238"/>
      <c r="B22" s="238"/>
      <c r="C22" s="238"/>
      <c r="D22" s="238"/>
      <c r="E22" s="238"/>
      <c r="F22" s="238"/>
      <c r="G22" s="238"/>
      <c r="H22" s="238"/>
      <c r="I22" s="238"/>
      <c r="J22" s="238"/>
      <c r="K22" s="238"/>
      <c r="M22" s="89"/>
      <c r="N22" s="89"/>
      <c r="O22" s="89"/>
      <c r="P22" s="89"/>
      <c r="Q22" s="89"/>
      <c r="R22" s="89"/>
      <c r="S22" s="89"/>
      <c r="T22" s="89"/>
      <c r="U22" s="247" t="s">
        <v>93</v>
      </c>
      <c r="V22" s="248"/>
      <c r="W22" s="248"/>
      <c r="X22" s="248"/>
      <c r="Y22" s="248"/>
      <c r="Z22" s="248"/>
      <c r="AA22" s="249"/>
    </row>
    <row r="23" spans="1:27" ht="20.25" customHeight="1" x14ac:dyDescent="0.25">
      <c r="A23" s="238"/>
      <c r="B23" s="238"/>
      <c r="C23" s="238"/>
      <c r="D23" s="238"/>
      <c r="E23" s="238"/>
      <c r="F23" s="238"/>
      <c r="G23" s="238"/>
      <c r="H23" s="238"/>
      <c r="I23" s="238"/>
      <c r="J23" s="238"/>
      <c r="K23" s="238"/>
      <c r="M23" s="89"/>
      <c r="N23" s="89"/>
      <c r="O23" s="89"/>
      <c r="P23" s="89"/>
      <c r="Q23" s="89"/>
      <c r="R23" s="89"/>
      <c r="S23" s="89"/>
      <c r="T23" s="89"/>
      <c r="U23" s="249"/>
      <c r="V23" s="249"/>
      <c r="W23" s="249"/>
      <c r="X23" s="249"/>
      <c r="Y23" s="249"/>
      <c r="Z23" s="249"/>
      <c r="AA23" s="249"/>
    </row>
    <row r="24" spans="1:27" ht="10.5" customHeight="1" x14ac:dyDescent="0.25">
      <c r="A24" s="2"/>
      <c r="B24" s="2"/>
      <c r="C24" s="2"/>
      <c r="D24" s="2"/>
      <c r="E24" s="2"/>
      <c r="F24" s="2"/>
      <c r="G24" s="2"/>
      <c r="H24" s="2"/>
      <c r="I24" s="2"/>
      <c r="J24" s="2"/>
      <c r="K24" s="2"/>
      <c r="M24" s="3"/>
      <c r="N24" s="3"/>
      <c r="O24" s="3"/>
      <c r="P24" s="3"/>
      <c r="Q24" s="3"/>
      <c r="R24" s="3"/>
      <c r="U24" s="249"/>
      <c r="V24" s="249"/>
      <c r="W24" s="249"/>
      <c r="X24" s="249"/>
      <c r="Y24" s="249"/>
      <c r="Z24" s="249"/>
      <c r="AA24" s="249"/>
    </row>
    <row r="25" spans="1:27" x14ac:dyDescent="0.25">
      <c r="A25" s="163" t="s">
        <v>16</v>
      </c>
      <c r="B25" s="163"/>
      <c r="C25" s="163"/>
      <c r="D25" s="163"/>
      <c r="E25" s="163"/>
      <c r="F25" s="163"/>
      <c r="G25" s="163"/>
      <c r="M25" s="240" t="s">
        <v>134</v>
      </c>
      <c r="N25" s="240"/>
      <c r="O25" s="240"/>
      <c r="P25" s="240"/>
      <c r="Q25" s="240"/>
      <c r="R25" s="240"/>
      <c r="S25" s="240"/>
      <c r="T25" s="240"/>
      <c r="U25" s="249"/>
      <c r="V25" s="249"/>
      <c r="W25" s="249"/>
      <c r="X25" s="249"/>
      <c r="Y25" s="249"/>
      <c r="Z25" s="249"/>
      <c r="AA25" s="249"/>
    </row>
    <row r="26" spans="1:27" ht="26.25" customHeight="1" x14ac:dyDescent="0.25">
      <c r="A26" s="4"/>
      <c r="B26" s="215" t="s">
        <v>2</v>
      </c>
      <c r="C26" s="217"/>
      <c r="D26" s="215" t="s">
        <v>3</v>
      </c>
      <c r="E26" s="216"/>
      <c r="F26" s="217"/>
      <c r="G26" s="199" t="s">
        <v>18</v>
      </c>
      <c r="H26" s="199" t="s">
        <v>10</v>
      </c>
      <c r="I26" s="215" t="s">
        <v>4</v>
      </c>
      <c r="J26" s="216"/>
      <c r="K26" s="217"/>
      <c r="M26" s="240"/>
      <c r="N26" s="240"/>
      <c r="O26" s="240"/>
      <c r="P26" s="240"/>
      <c r="Q26" s="240"/>
      <c r="R26" s="240"/>
      <c r="S26" s="240"/>
      <c r="T26" s="240"/>
    </row>
    <row r="27" spans="1:27" ht="14.25" customHeight="1" x14ac:dyDescent="0.25">
      <c r="A27" s="4"/>
      <c r="B27" s="5" t="s">
        <v>5</v>
      </c>
      <c r="C27" s="5" t="s">
        <v>6</v>
      </c>
      <c r="D27" s="5" t="s">
        <v>7</v>
      </c>
      <c r="E27" s="5" t="s">
        <v>8</v>
      </c>
      <c r="F27" s="5" t="s">
        <v>9</v>
      </c>
      <c r="G27" s="200"/>
      <c r="H27" s="200"/>
      <c r="I27" s="5" t="s">
        <v>11</v>
      </c>
      <c r="J27" s="5" t="s">
        <v>12</v>
      </c>
      <c r="K27" s="5" t="s">
        <v>13</v>
      </c>
      <c r="M27" s="240"/>
      <c r="N27" s="240"/>
      <c r="O27" s="240"/>
      <c r="P27" s="240"/>
      <c r="Q27" s="240"/>
      <c r="R27" s="240"/>
      <c r="S27" s="240"/>
      <c r="T27" s="240"/>
    </row>
    <row r="28" spans="1:27" ht="17.25" customHeight="1" x14ac:dyDescent="0.25">
      <c r="A28" s="6" t="s">
        <v>14</v>
      </c>
      <c r="B28" s="7">
        <v>14</v>
      </c>
      <c r="C28" s="7">
        <v>14</v>
      </c>
      <c r="D28" s="23">
        <v>3</v>
      </c>
      <c r="E28" s="23">
        <v>3</v>
      </c>
      <c r="F28" s="23">
        <v>2</v>
      </c>
      <c r="G28" s="23">
        <v>0</v>
      </c>
      <c r="H28" s="70">
        <v>2</v>
      </c>
      <c r="I28" s="23">
        <v>3</v>
      </c>
      <c r="J28" s="23">
        <v>1</v>
      </c>
      <c r="K28" s="23">
        <v>10</v>
      </c>
      <c r="M28" s="240"/>
      <c r="N28" s="240"/>
      <c r="O28" s="240"/>
      <c r="P28" s="240"/>
      <c r="Q28" s="240"/>
      <c r="R28" s="240"/>
      <c r="S28" s="240"/>
      <c r="T28" s="240"/>
      <c r="U28" s="113" t="str">
        <f t="shared" ref="U28" si="0">IF(SUM(B28:K28)=52,"Corect","Suma trebuie să fie 52")</f>
        <v>Corect</v>
      </c>
      <c r="V28" s="113"/>
    </row>
    <row r="29" spans="1:27" ht="15" customHeight="1" x14ac:dyDescent="0.25">
      <c r="A29" s="6" t="s">
        <v>15</v>
      </c>
      <c r="B29" s="7">
        <v>14</v>
      </c>
      <c r="C29" s="7">
        <v>14</v>
      </c>
      <c r="D29" s="23">
        <v>3</v>
      </c>
      <c r="E29" s="23">
        <v>3</v>
      </c>
      <c r="F29" s="23">
        <v>2</v>
      </c>
      <c r="G29" s="23">
        <v>0</v>
      </c>
      <c r="H29" s="23">
        <v>2</v>
      </c>
      <c r="I29" s="23">
        <v>3</v>
      </c>
      <c r="J29" s="23">
        <v>1</v>
      </c>
      <c r="K29" s="23">
        <v>10</v>
      </c>
      <c r="M29" s="240"/>
      <c r="N29" s="240"/>
      <c r="O29" s="240"/>
      <c r="P29" s="240"/>
      <c r="Q29" s="240"/>
      <c r="R29" s="240"/>
      <c r="S29" s="240"/>
      <c r="T29" s="240"/>
      <c r="U29" s="113" t="str">
        <f t="shared" ref="U29" si="1">IF(SUM(B29:K29)=52,"Corect","Suma trebuie să fie 52")</f>
        <v>Corect</v>
      </c>
      <c r="V29" s="113"/>
    </row>
    <row r="30" spans="1:27" ht="15.75" customHeight="1" x14ac:dyDescent="0.25">
      <c r="A30" s="32"/>
      <c r="B30" s="54"/>
      <c r="C30" s="54"/>
      <c r="D30" s="54"/>
      <c r="E30" s="54"/>
      <c r="F30" s="54"/>
      <c r="G30" s="54"/>
      <c r="H30" s="54"/>
      <c r="I30" s="54"/>
      <c r="J30" s="54"/>
      <c r="K30" s="33"/>
      <c r="M30" s="240"/>
      <c r="N30" s="240"/>
      <c r="O30" s="240"/>
      <c r="P30" s="240"/>
      <c r="Q30" s="240"/>
      <c r="R30" s="240"/>
      <c r="S30" s="240"/>
      <c r="T30" s="240"/>
    </row>
    <row r="31" spans="1:27" ht="21" customHeight="1" x14ac:dyDescent="0.25">
      <c r="A31" s="31"/>
      <c r="B31" s="31"/>
      <c r="C31" s="31"/>
      <c r="D31" s="31"/>
      <c r="E31" s="31"/>
      <c r="F31" s="31"/>
      <c r="G31" s="31"/>
      <c r="M31" s="240"/>
      <c r="N31" s="240"/>
      <c r="O31" s="240"/>
      <c r="P31" s="240"/>
      <c r="Q31" s="240"/>
      <c r="R31" s="240"/>
      <c r="S31" s="240"/>
      <c r="T31" s="240"/>
    </row>
    <row r="32" spans="1:27" ht="15" customHeight="1" x14ac:dyDescent="0.2">
      <c r="B32" s="2"/>
      <c r="C32" s="2"/>
      <c r="D32" s="2"/>
      <c r="E32" s="2"/>
      <c r="F32" s="2"/>
      <c r="G32" s="2"/>
      <c r="M32" s="8"/>
      <c r="N32" s="8"/>
      <c r="O32" s="8"/>
      <c r="P32" s="8"/>
      <c r="Q32" s="8"/>
      <c r="R32" s="8"/>
      <c r="S32" s="8"/>
    </row>
    <row r="33" spans="1:23" ht="12.75" x14ac:dyDescent="0.2">
      <c r="B33" s="8"/>
      <c r="C33" s="8"/>
      <c r="D33" s="8"/>
      <c r="E33" s="8"/>
      <c r="F33" s="8"/>
      <c r="G33" s="8"/>
      <c r="M33" s="8"/>
      <c r="N33" s="8"/>
      <c r="O33" s="8"/>
      <c r="P33" s="8"/>
      <c r="Q33" s="8"/>
      <c r="R33" s="8"/>
      <c r="S33" s="8"/>
    </row>
    <row r="35" spans="1:23" ht="16.5" customHeight="1" x14ac:dyDescent="0.2">
      <c r="A35" s="227" t="s">
        <v>21</v>
      </c>
      <c r="B35" s="206"/>
      <c r="C35" s="206"/>
      <c r="D35" s="206"/>
      <c r="E35" s="206"/>
      <c r="F35" s="206"/>
      <c r="G35" s="206"/>
      <c r="H35" s="206"/>
      <c r="I35" s="206"/>
      <c r="J35" s="206"/>
      <c r="K35" s="206"/>
      <c r="L35" s="206"/>
      <c r="M35" s="206"/>
      <c r="N35" s="206"/>
      <c r="O35" s="206"/>
      <c r="P35" s="206"/>
      <c r="Q35" s="206"/>
      <c r="R35" s="206"/>
      <c r="S35" s="206"/>
      <c r="T35" s="206"/>
    </row>
    <row r="36" spans="1:23" ht="8.25" hidden="1" customHeight="1" x14ac:dyDescent="0.2">
      <c r="N36" s="9"/>
      <c r="O36" s="10" t="s">
        <v>37</v>
      </c>
      <c r="P36" s="10" t="s">
        <v>38</v>
      </c>
      <c r="Q36" s="10" t="s">
        <v>39</v>
      </c>
      <c r="R36" s="10" t="s">
        <v>96</v>
      </c>
      <c r="S36" s="10" t="s">
        <v>97</v>
      </c>
      <c r="T36" s="10"/>
    </row>
    <row r="37" spans="1:23" ht="17.25" customHeight="1" x14ac:dyDescent="0.2">
      <c r="A37" s="104" t="s">
        <v>42</v>
      </c>
      <c r="B37" s="104"/>
      <c r="C37" s="104"/>
      <c r="D37" s="104"/>
      <c r="E37" s="104"/>
      <c r="F37" s="104"/>
      <c r="G37" s="104"/>
      <c r="H37" s="104"/>
      <c r="I37" s="104"/>
      <c r="J37" s="104"/>
      <c r="K37" s="104"/>
      <c r="L37" s="104"/>
      <c r="M37" s="104"/>
      <c r="N37" s="104"/>
      <c r="O37" s="104"/>
      <c r="P37" s="104"/>
      <c r="Q37" s="104"/>
      <c r="R37" s="104"/>
      <c r="S37" s="104"/>
      <c r="T37" s="104"/>
    </row>
    <row r="38" spans="1:23" ht="25.5" customHeight="1" x14ac:dyDescent="0.25">
      <c r="A38" s="105" t="s">
        <v>27</v>
      </c>
      <c r="B38" s="184" t="s">
        <v>26</v>
      </c>
      <c r="C38" s="185"/>
      <c r="D38" s="185"/>
      <c r="E38" s="185"/>
      <c r="F38" s="185"/>
      <c r="G38" s="185"/>
      <c r="H38" s="185"/>
      <c r="I38" s="186"/>
      <c r="J38" s="199" t="s">
        <v>40</v>
      </c>
      <c r="K38" s="203" t="s">
        <v>24</v>
      </c>
      <c r="L38" s="204"/>
      <c r="M38" s="205"/>
      <c r="N38" s="203" t="s">
        <v>41</v>
      </c>
      <c r="O38" s="210"/>
      <c r="P38" s="211"/>
      <c r="Q38" s="203" t="s">
        <v>23</v>
      </c>
      <c r="R38" s="204"/>
      <c r="S38" s="205"/>
      <c r="T38" s="207" t="s">
        <v>22</v>
      </c>
    </row>
    <row r="39" spans="1:23" ht="13.5" customHeight="1" x14ac:dyDescent="0.25">
      <c r="A39" s="106"/>
      <c r="B39" s="187"/>
      <c r="C39" s="188"/>
      <c r="D39" s="188"/>
      <c r="E39" s="188"/>
      <c r="F39" s="188"/>
      <c r="G39" s="188"/>
      <c r="H39" s="188"/>
      <c r="I39" s="189"/>
      <c r="J39" s="200"/>
      <c r="K39" s="5" t="s">
        <v>28</v>
      </c>
      <c r="L39" s="5" t="s">
        <v>29</v>
      </c>
      <c r="M39" s="5" t="s">
        <v>30</v>
      </c>
      <c r="N39" s="5" t="s">
        <v>34</v>
      </c>
      <c r="O39" s="5" t="s">
        <v>7</v>
      </c>
      <c r="P39" s="5" t="s">
        <v>31</v>
      </c>
      <c r="Q39" s="5" t="s">
        <v>32</v>
      </c>
      <c r="R39" s="5" t="s">
        <v>28</v>
      </c>
      <c r="S39" s="5" t="s">
        <v>33</v>
      </c>
      <c r="T39" s="200"/>
    </row>
    <row r="40" spans="1:23" ht="15" x14ac:dyDescent="0.25">
      <c r="A40" s="55" t="s">
        <v>103</v>
      </c>
      <c r="B40" s="202" t="s">
        <v>106</v>
      </c>
      <c r="C40" s="191"/>
      <c r="D40" s="191"/>
      <c r="E40" s="191"/>
      <c r="F40" s="191"/>
      <c r="G40" s="191"/>
      <c r="H40" s="191"/>
      <c r="I40" s="192"/>
      <c r="J40" s="56">
        <v>6</v>
      </c>
      <c r="K40" s="56">
        <v>2</v>
      </c>
      <c r="L40" s="56">
        <v>1</v>
      </c>
      <c r="M40" s="56">
        <v>0</v>
      </c>
      <c r="N40" s="18">
        <f>K40+L40+M40</f>
        <v>3</v>
      </c>
      <c r="O40" s="19">
        <f>P40-N40</f>
        <v>8</v>
      </c>
      <c r="P40" s="19">
        <f>ROUND(PRODUCT(J40,25)/14,0)</f>
        <v>11</v>
      </c>
      <c r="Q40" s="22" t="s">
        <v>32</v>
      </c>
      <c r="R40" s="11"/>
      <c r="S40" s="23"/>
      <c r="T40" s="11" t="s">
        <v>96</v>
      </c>
    </row>
    <row r="41" spans="1:23" ht="15" x14ac:dyDescent="0.25">
      <c r="A41" s="55" t="s">
        <v>104</v>
      </c>
      <c r="B41" s="202" t="s">
        <v>107</v>
      </c>
      <c r="C41" s="191"/>
      <c r="D41" s="191"/>
      <c r="E41" s="191"/>
      <c r="F41" s="191"/>
      <c r="G41" s="191"/>
      <c r="H41" s="191"/>
      <c r="I41" s="192"/>
      <c r="J41" s="56">
        <v>10</v>
      </c>
      <c r="K41" s="56">
        <v>2</v>
      </c>
      <c r="L41" s="56">
        <v>2</v>
      </c>
      <c r="M41" s="56">
        <v>0</v>
      </c>
      <c r="N41" s="18">
        <f t="shared" ref="N41:N43" si="2">K41+L41+M41</f>
        <v>4</v>
      </c>
      <c r="O41" s="19">
        <f t="shared" ref="O41:O43" si="3">P41-N41</f>
        <v>14</v>
      </c>
      <c r="P41" s="19">
        <f t="shared" ref="P41:P43" si="4">ROUND(PRODUCT(J41,25)/14,0)</f>
        <v>18</v>
      </c>
      <c r="Q41" s="22" t="s">
        <v>32</v>
      </c>
      <c r="R41" s="11"/>
      <c r="S41" s="23"/>
      <c r="T41" s="11" t="s">
        <v>96</v>
      </c>
    </row>
    <row r="42" spans="1:23" ht="14.4" x14ac:dyDescent="0.3">
      <c r="A42" s="55" t="s">
        <v>105</v>
      </c>
      <c r="B42" s="202" t="s">
        <v>108</v>
      </c>
      <c r="C42" s="191"/>
      <c r="D42" s="191"/>
      <c r="E42" s="191"/>
      <c r="F42" s="191"/>
      <c r="G42" s="191"/>
      <c r="H42" s="191"/>
      <c r="I42" s="192"/>
      <c r="J42" s="56">
        <v>6</v>
      </c>
      <c r="K42" s="56">
        <v>1</v>
      </c>
      <c r="L42" s="56">
        <v>0</v>
      </c>
      <c r="M42" s="56">
        <v>4</v>
      </c>
      <c r="N42" s="18">
        <f t="shared" si="2"/>
        <v>5</v>
      </c>
      <c r="O42" s="19">
        <f t="shared" si="3"/>
        <v>6</v>
      </c>
      <c r="P42" s="19">
        <f t="shared" si="4"/>
        <v>11</v>
      </c>
      <c r="Q42" s="22"/>
      <c r="R42" s="11"/>
      <c r="S42" s="23" t="s">
        <v>33</v>
      </c>
      <c r="T42" s="11" t="s">
        <v>96</v>
      </c>
    </row>
    <row r="43" spans="1:23" ht="14.4" x14ac:dyDescent="0.3">
      <c r="A43" s="55" t="s">
        <v>151</v>
      </c>
      <c r="B43" s="202" t="s">
        <v>109</v>
      </c>
      <c r="C43" s="191"/>
      <c r="D43" s="191"/>
      <c r="E43" s="191"/>
      <c r="F43" s="191"/>
      <c r="G43" s="191"/>
      <c r="H43" s="191"/>
      <c r="I43" s="192"/>
      <c r="J43" s="56">
        <v>8</v>
      </c>
      <c r="K43" s="56">
        <v>2</v>
      </c>
      <c r="L43" s="56">
        <v>2</v>
      </c>
      <c r="M43" s="56">
        <v>0</v>
      </c>
      <c r="N43" s="18">
        <f t="shared" si="2"/>
        <v>4</v>
      </c>
      <c r="O43" s="19">
        <f t="shared" si="3"/>
        <v>10</v>
      </c>
      <c r="P43" s="19">
        <f t="shared" si="4"/>
        <v>14</v>
      </c>
      <c r="Q43" s="22" t="s">
        <v>32</v>
      </c>
      <c r="R43" s="11"/>
      <c r="S43" s="23"/>
      <c r="T43" s="11" t="s">
        <v>97</v>
      </c>
    </row>
    <row r="44" spans="1:23" ht="12.75" x14ac:dyDescent="0.2">
      <c r="A44" s="20" t="s">
        <v>25</v>
      </c>
      <c r="B44" s="124"/>
      <c r="C44" s="208"/>
      <c r="D44" s="208"/>
      <c r="E44" s="208"/>
      <c r="F44" s="208"/>
      <c r="G44" s="208"/>
      <c r="H44" s="208"/>
      <c r="I44" s="125"/>
      <c r="J44" s="20">
        <f t="shared" ref="J44:P44" si="5">SUM(J40:J43)</f>
        <v>30</v>
      </c>
      <c r="K44" s="20">
        <f t="shared" si="5"/>
        <v>7</v>
      </c>
      <c r="L44" s="20">
        <f t="shared" si="5"/>
        <v>5</v>
      </c>
      <c r="M44" s="20">
        <f t="shared" si="5"/>
        <v>4</v>
      </c>
      <c r="N44" s="20">
        <f t="shared" si="5"/>
        <v>16</v>
      </c>
      <c r="O44" s="20">
        <f t="shared" si="5"/>
        <v>38</v>
      </c>
      <c r="P44" s="20">
        <f t="shared" si="5"/>
        <v>54</v>
      </c>
      <c r="Q44" s="20">
        <f>COUNTIF(Q40:Q43,"E")</f>
        <v>3</v>
      </c>
      <c r="R44" s="20">
        <f>COUNTIF(R40:R43,"C")</f>
        <v>0</v>
      </c>
      <c r="S44" s="20">
        <f>COUNTIF(S40:S43,"VP")</f>
        <v>1</v>
      </c>
      <c r="T44" s="52">
        <f>COUNTA(T40:T43)</f>
        <v>4</v>
      </c>
      <c r="U44" s="107" t="str">
        <f>IF(Q44&gt;=SUM(R44:S44),"Corect","E trebuie să fie cel puțin egal cu C+VP")</f>
        <v>Corect</v>
      </c>
      <c r="V44" s="108"/>
      <c r="W44" s="108"/>
    </row>
    <row r="45" spans="1:23" ht="19.5" customHeight="1" x14ac:dyDescent="0.2"/>
    <row r="46" spans="1:23" ht="16.5" customHeight="1" x14ac:dyDescent="0.2">
      <c r="A46" s="104" t="s">
        <v>43</v>
      </c>
      <c r="B46" s="104"/>
      <c r="C46" s="104"/>
      <c r="D46" s="104"/>
      <c r="E46" s="104"/>
      <c r="F46" s="104"/>
      <c r="G46" s="104"/>
      <c r="H46" s="104"/>
      <c r="I46" s="104"/>
      <c r="J46" s="104"/>
      <c r="K46" s="104"/>
      <c r="L46" s="104"/>
      <c r="M46" s="104"/>
      <c r="N46" s="104"/>
      <c r="O46" s="104"/>
      <c r="P46" s="104"/>
      <c r="Q46" s="104"/>
      <c r="R46" s="104"/>
      <c r="S46" s="104"/>
      <c r="T46" s="104"/>
    </row>
    <row r="47" spans="1:23" ht="26.25" customHeight="1" x14ac:dyDescent="0.25">
      <c r="A47" s="105" t="s">
        <v>27</v>
      </c>
      <c r="B47" s="184" t="s">
        <v>26</v>
      </c>
      <c r="C47" s="185"/>
      <c r="D47" s="185"/>
      <c r="E47" s="185"/>
      <c r="F47" s="185"/>
      <c r="G47" s="185"/>
      <c r="H47" s="185"/>
      <c r="I47" s="186"/>
      <c r="J47" s="199" t="s">
        <v>40</v>
      </c>
      <c r="K47" s="203" t="s">
        <v>24</v>
      </c>
      <c r="L47" s="204"/>
      <c r="M47" s="205"/>
      <c r="N47" s="203" t="s">
        <v>41</v>
      </c>
      <c r="O47" s="210"/>
      <c r="P47" s="211"/>
      <c r="Q47" s="203" t="s">
        <v>23</v>
      </c>
      <c r="R47" s="204"/>
      <c r="S47" s="205"/>
      <c r="T47" s="207" t="s">
        <v>22</v>
      </c>
    </row>
    <row r="48" spans="1:23" ht="12.75" customHeight="1" x14ac:dyDescent="0.25">
      <c r="A48" s="106"/>
      <c r="B48" s="187"/>
      <c r="C48" s="188"/>
      <c r="D48" s="188"/>
      <c r="E48" s="188"/>
      <c r="F48" s="188"/>
      <c r="G48" s="188"/>
      <c r="H48" s="188"/>
      <c r="I48" s="189"/>
      <c r="J48" s="200"/>
      <c r="K48" s="5" t="s">
        <v>28</v>
      </c>
      <c r="L48" s="5" t="s">
        <v>29</v>
      </c>
      <c r="M48" s="5" t="s">
        <v>30</v>
      </c>
      <c r="N48" s="5" t="s">
        <v>34</v>
      </c>
      <c r="O48" s="5" t="s">
        <v>7</v>
      </c>
      <c r="P48" s="5" t="s">
        <v>31</v>
      </c>
      <c r="Q48" s="5" t="s">
        <v>32</v>
      </c>
      <c r="R48" s="5" t="s">
        <v>28</v>
      </c>
      <c r="S48" s="5" t="s">
        <v>33</v>
      </c>
      <c r="T48" s="200"/>
    </row>
    <row r="49" spans="1:23" ht="14.4" x14ac:dyDescent="0.3">
      <c r="A49" s="55" t="s">
        <v>110</v>
      </c>
      <c r="B49" s="202" t="s">
        <v>114</v>
      </c>
      <c r="C49" s="191"/>
      <c r="D49" s="191"/>
      <c r="E49" s="191"/>
      <c r="F49" s="191"/>
      <c r="G49" s="191"/>
      <c r="H49" s="191"/>
      <c r="I49" s="192"/>
      <c r="J49" s="56">
        <v>5</v>
      </c>
      <c r="K49" s="56">
        <v>2</v>
      </c>
      <c r="L49" s="56">
        <v>1</v>
      </c>
      <c r="M49" s="56">
        <v>0</v>
      </c>
      <c r="N49" s="18">
        <f>K49+L49+M49</f>
        <v>3</v>
      </c>
      <c r="O49" s="19">
        <f>P49-N49</f>
        <v>6</v>
      </c>
      <c r="P49" s="19">
        <f>ROUND(PRODUCT(J49,25)/14,0)</f>
        <v>9</v>
      </c>
      <c r="Q49" s="22" t="s">
        <v>32</v>
      </c>
      <c r="R49" s="11"/>
      <c r="S49" s="23"/>
      <c r="T49" s="11" t="s">
        <v>96</v>
      </c>
    </row>
    <row r="50" spans="1:23" ht="24.75" customHeight="1" x14ac:dyDescent="0.3">
      <c r="A50" s="55" t="s">
        <v>111</v>
      </c>
      <c r="B50" s="250" t="s">
        <v>115</v>
      </c>
      <c r="C50" s="251"/>
      <c r="D50" s="251"/>
      <c r="E50" s="251"/>
      <c r="F50" s="251"/>
      <c r="G50" s="251"/>
      <c r="H50" s="251"/>
      <c r="I50" s="252"/>
      <c r="J50" s="56">
        <v>6</v>
      </c>
      <c r="K50" s="56">
        <v>2</v>
      </c>
      <c r="L50" s="56">
        <v>1</v>
      </c>
      <c r="M50" s="56">
        <v>0</v>
      </c>
      <c r="N50" s="18">
        <f t="shared" ref="N50:N52" si="6">K50+L50+M50</f>
        <v>3</v>
      </c>
      <c r="O50" s="19">
        <f t="shared" ref="O50:O52" si="7">P50-N50</f>
        <v>8</v>
      </c>
      <c r="P50" s="19">
        <f t="shared" ref="P50:P52" si="8">ROUND(PRODUCT(J50,25)/14,0)</f>
        <v>11</v>
      </c>
      <c r="Q50" s="22" t="s">
        <v>32</v>
      </c>
      <c r="R50" s="11"/>
      <c r="S50" s="23"/>
      <c r="T50" s="11" t="s">
        <v>96</v>
      </c>
    </row>
    <row r="51" spans="1:23" ht="14.4" x14ac:dyDescent="0.3">
      <c r="A51" s="55" t="s">
        <v>112</v>
      </c>
      <c r="B51" s="202" t="s">
        <v>116</v>
      </c>
      <c r="C51" s="191"/>
      <c r="D51" s="191"/>
      <c r="E51" s="191"/>
      <c r="F51" s="191"/>
      <c r="G51" s="191"/>
      <c r="H51" s="191"/>
      <c r="I51" s="192"/>
      <c r="J51" s="56">
        <v>11</v>
      </c>
      <c r="K51" s="56">
        <v>1</v>
      </c>
      <c r="L51" s="56">
        <v>2</v>
      </c>
      <c r="M51" s="56">
        <v>4</v>
      </c>
      <c r="N51" s="18">
        <f t="shared" si="6"/>
        <v>7</v>
      </c>
      <c r="O51" s="19">
        <f t="shared" si="7"/>
        <v>13</v>
      </c>
      <c r="P51" s="19">
        <f t="shared" si="8"/>
        <v>20</v>
      </c>
      <c r="Q51" s="22"/>
      <c r="R51" s="11"/>
      <c r="S51" s="23" t="s">
        <v>33</v>
      </c>
      <c r="T51" s="11" t="s">
        <v>96</v>
      </c>
    </row>
    <row r="52" spans="1:23" ht="14.4" x14ac:dyDescent="0.3">
      <c r="A52" s="55" t="s">
        <v>152</v>
      </c>
      <c r="B52" s="202" t="s">
        <v>117</v>
      </c>
      <c r="C52" s="191"/>
      <c r="D52" s="191"/>
      <c r="E52" s="191"/>
      <c r="F52" s="191"/>
      <c r="G52" s="191"/>
      <c r="H52" s="191"/>
      <c r="I52" s="192"/>
      <c r="J52" s="56">
        <v>4</v>
      </c>
      <c r="K52" s="56">
        <v>1</v>
      </c>
      <c r="L52" s="56">
        <v>0</v>
      </c>
      <c r="M52" s="56">
        <v>2</v>
      </c>
      <c r="N52" s="18">
        <f t="shared" si="6"/>
        <v>3</v>
      </c>
      <c r="O52" s="19">
        <f t="shared" si="7"/>
        <v>4</v>
      </c>
      <c r="P52" s="19">
        <f t="shared" si="8"/>
        <v>7</v>
      </c>
      <c r="Q52" s="22" t="s">
        <v>32</v>
      </c>
      <c r="R52" s="11"/>
      <c r="S52" s="23"/>
      <c r="T52" s="11" t="s">
        <v>97</v>
      </c>
    </row>
    <row r="53" spans="1:23" ht="14.4" x14ac:dyDescent="0.3">
      <c r="A53" s="55" t="s">
        <v>113</v>
      </c>
      <c r="B53" s="202" t="s">
        <v>118</v>
      </c>
      <c r="C53" s="191"/>
      <c r="D53" s="191"/>
      <c r="E53" s="191"/>
      <c r="F53" s="191"/>
      <c r="G53" s="191"/>
      <c r="H53" s="191"/>
      <c r="I53" s="192"/>
      <c r="J53" s="56">
        <v>4</v>
      </c>
      <c r="K53" s="56">
        <v>0</v>
      </c>
      <c r="L53" s="56">
        <v>0</v>
      </c>
      <c r="M53" s="56">
        <v>0</v>
      </c>
      <c r="N53" s="18">
        <f>K53+L53+M53</f>
        <v>0</v>
      </c>
      <c r="O53" s="19">
        <f>P53-N53</f>
        <v>7</v>
      </c>
      <c r="P53" s="19">
        <f>ROUND(PRODUCT(J53,25)/14,0)</f>
        <v>7</v>
      </c>
      <c r="Q53" s="22"/>
      <c r="R53" s="11" t="s">
        <v>28</v>
      </c>
      <c r="S53" s="23"/>
      <c r="T53" s="11" t="s">
        <v>96</v>
      </c>
    </row>
    <row r="54" spans="1:23" x14ac:dyDescent="0.25">
      <c r="A54" s="20" t="s">
        <v>25</v>
      </c>
      <c r="B54" s="124"/>
      <c r="C54" s="208"/>
      <c r="D54" s="208"/>
      <c r="E54" s="208"/>
      <c r="F54" s="208"/>
      <c r="G54" s="208"/>
      <c r="H54" s="208"/>
      <c r="I54" s="125"/>
      <c r="J54" s="20">
        <f t="shared" ref="J54:P54" si="9">SUM(J49:J53)</f>
        <v>30</v>
      </c>
      <c r="K54" s="20">
        <f t="shared" si="9"/>
        <v>6</v>
      </c>
      <c r="L54" s="20">
        <f t="shared" si="9"/>
        <v>4</v>
      </c>
      <c r="M54" s="20">
        <f t="shared" si="9"/>
        <v>6</v>
      </c>
      <c r="N54" s="20">
        <f t="shared" si="9"/>
        <v>16</v>
      </c>
      <c r="O54" s="20">
        <f t="shared" si="9"/>
        <v>38</v>
      </c>
      <c r="P54" s="20">
        <f t="shared" si="9"/>
        <v>54</v>
      </c>
      <c r="Q54" s="20">
        <f>COUNTIF(Q49:Q53,"E")</f>
        <v>3</v>
      </c>
      <c r="R54" s="20">
        <f>COUNTIF(R49:R53,"C")</f>
        <v>1</v>
      </c>
      <c r="S54" s="20">
        <f>COUNTIF(S49:S53,"VP")</f>
        <v>1</v>
      </c>
      <c r="T54" s="52">
        <f>COUNTA(T49:T53)</f>
        <v>5</v>
      </c>
      <c r="U54" s="107" t="str">
        <f>IF(Q54&gt;=SUM(R54:S54),"Corect","E trebuie să fie cel puțin egal cu C+VP")</f>
        <v>Corect</v>
      </c>
      <c r="V54" s="108"/>
      <c r="W54" s="108"/>
    </row>
    <row r="55" spans="1:23" ht="11.25" customHeight="1" x14ac:dyDescent="0.25"/>
    <row r="56" spans="1:23" x14ac:dyDescent="0.25">
      <c r="B56" s="8"/>
      <c r="C56" s="8"/>
      <c r="D56" s="8"/>
      <c r="E56" s="8"/>
      <c r="F56" s="8"/>
      <c r="G56" s="8"/>
      <c r="M56" s="8"/>
      <c r="N56" s="8"/>
      <c r="O56" s="8"/>
      <c r="P56" s="8"/>
      <c r="Q56" s="8"/>
      <c r="R56" s="8"/>
      <c r="S56" s="8"/>
    </row>
    <row r="58" spans="1:23" ht="18" customHeight="1" x14ac:dyDescent="0.25">
      <c r="A58" s="104" t="s">
        <v>44</v>
      </c>
      <c r="B58" s="104"/>
      <c r="C58" s="104"/>
      <c r="D58" s="104"/>
      <c r="E58" s="104"/>
      <c r="F58" s="104"/>
      <c r="G58" s="104"/>
      <c r="H58" s="104"/>
      <c r="I58" s="104"/>
      <c r="J58" s="104"/>
      <c r="K58" s="104"/>
      <c r="L58" s="104"/>
      <c r="M58" s="104"/>
      <c r="N58" s="104"/>
      <c r="O58" s="104"/>
      <c r="P58" s="104"/>
      <c r="Q58" s="104"/>
      <c r="R58" s="104"/>
      <c r="S58" s="104"/>
      <c r="T58" s="104"/>
    </row>
    <row r="59" spans="1:23" ht="25.5" customHeight="1" x14ac:dyDescent="0.25">
      <c r="A59" s="105" t="s">
        <v>27</v>
      </c>
      <c r="B59" s="184" t="s">
        <v>26</v>
      </c>
      <c r="C59" s="185"/>
      <c r="D59" s="185"/>
      <c r="E59" s="185"/>
      <c r="F59" s="185"/>
      <c r="G59" s="185"/>
      <c r="H59" s="185"/>
      <c r="I59" s="186"/>
      <c r="J59" s="199" t="s">
        <v>40</v>
      </c>
      <c r="K59" s="203" t="s">
        <v>24</v>
      </c>
      <c r="L59" s="204"/>
      <c r="M59" s="205"/>
      <c r="N59" s="203" t="s">
        <v>41</v>
      </c>
      <c r="O59" s="210"/>
      <c r="P59" s="211"/>
      <c r="Q59" s="203" t="s">
        <v>23</v>
      </c>
      <c r="R59" s="204"/>
      <c r="S59" s="205"/>
      <c r="T59" s="207" t="s">
        <v>22</v>
      </c>
    </row>
    <row r="60" spans="1:23" ht="16.5" customHeight="1" x14ac:dyDescent="0.25">
      <c r="A60" s="106"/>
      <c r="B60" s="187"/>
      <c r="C60" s="188"/>
      <c r="D60" s="188"/>
      <c r="E60" s="188"/>
      <c r="F60" s="188"/>
      <c r="G60" s="188"/>
      <c r="H60" s="188"/>
      <c r="I60" s="189"/>
      <c r="J60" s="200"/>
      <c r="K60" s="5" t="s">
        <v>28</v>
      </c>
      <c r="L60" s="5" t="s">
        <v>29</v>
      </c>
      <c r="M60" s="5" t="s">
        <v>30</v>
      </c>
      <c r="N60" s="5" t="s">
        <v>34</v>
      </c>
      <c r="O60" s="5" t="s">
        <v>7</v>
      </c>
      <c r="P60" s="5" t="s">
        <v>31</v>
      </c>
      <c r="Q60" s="5" t="s">
        <v>32</v>
      </c>
      <c r="R60" s="5" t="s">
        <v>28</v>
      </c>
      <c r="S60" s="5" t="s">
        <v>33</v>
      </c>
      <c r="T60" s="200"/>
    </row>
    <row r="61" spans="1:23" ht="14.4" x14ac:dyDescent="0.3">
      <c r="A61" s="55" t="s">
        <v>119</v>
      </c>
      <c r="B61" s="202" t="s">
        <v>122</v>
      </c>
      <c r="C61" s="191"/>
      <c r="D61" s="191"/>
      <c r="E61" s="191"/>
      <c r="F61" s="191"/>
      <c r="G61" s="191"/>
      <c r="H61" s="191"/>
      <c r="I61" s="192"/>
      <c r="J61" s="56">
        <v>6</v>
      </c>
      <c r="K61" s="56">
        <v>2</v>
      </c>
      <c r="L61" s="56">
        <v>1</v>
      </c>
      <c r="M61" s="56">
        <v>0</v>
      </c>
      <c r="N61" s="18">
        <f>K61+L61+M61</f>
        <v>3</v>
      </c>
      <c r="O61" s="19">
        <f>P61-N61</f>
        <v>8</v>
      </c>
      <c r="P61" s="19">
        <f>ROUND(PRODUCT(J61,25)/14,0)</f>
        <v>11</v>
      </c>
      <c r="Q61" s="22" t="s">
        <v>32</v>
      </c>
      <c r="R61" s="11"/>
      <c r="S61" s="23"/>
      <c r="T61" s="11" t="s">
        <v>96</v>
      </c>
    </row>
    <row r="62" spans="1:23" ht="14.4" x14ac:dyDescent="0.3">
      <c r="A62" s="55" t="s">
        <v>120</v>
      </c>
      <c r="B62" s="202" t="s">
        <v>123</v>
      </c>
      <c r="C62" s="191"/>
      <c r="D62" s="191"/>
      <c r="E62" s="191"/>
      <c r="F62" s="191"/>
      <c r="G62" s="191"/>
      <c r="H62" s="191"/>
      <c r="I62" s="192"/>
      <c r="J62" s="56">
        <v>5</v>
      </c>
      <c r="K62" s="56">
        <v>1</v>
      </c>
      <c r="L62" s="56">
        <v>2</v>
      </c>
      <c r="M62" s="56">
        <v>0</v>
      </c>
      <c r="N62" s="18">
        <f t="shared" ref="N62:N65" si="10">K62+L62+M62</f>
        <v>3</v>
      </c>
      <c r="O62" s="19">
        <f t="shared" ref="O62:O65" si="11">P62-N62</f>
        <v>6</v>
      </c>
      <c r="P62" s="19">
        <f t="shared" ref="P62:P65" si="12">ROUND(PRODUCT(J62,25)/14,0)</f>
        <v>9</v>
      </c>
      <c r="Q62" s="22" t="s">
        <v>32</v>
      </c>
      <c r="R62" s="11"/>
      <c r="S62" s="23"/>
      <c r="T62" s="11" t="s">
        <v>96</v>
      </c>
    </row>
    <row r="63" spans="1:23" ht="14.4" x14ac:dyDescent="0.3">
      <c r="A63" s="55" t="s">
        <v>121</v>
      </c>
      <c r="B63" s="202" t="s">
        <v>124</v>
      </c>
      <c r="C63" s="191"/>
      <c r="D63" s="191"/>
      <c r="E63" s="191"/>
      <c r="F63" s="191"/>
      <c r="G63" s="191"/>
      <c r="H63" s="191"/>
      <c r="I63" s="192"/>
      <c r="J63" s="56">
        <v>10</v>
      </c>
      <c r="K63" s="56">
        <v>1</v>
      </c>
      <c r="L63" s="56">
        <v>0</v>
      </c>
      <c r="M63" s="56">
        <v>4</v>
      </c>
      <c r="N63" s="18">
        <f t="shared" si="10"/>
        <v>5</v>
      </c>
      <c r="O63" s="19">
        <f t="shared" si="11"/>
        <v>13</v>
      </c>
      <c r="P63" s="19">
        <f t="shared" si="12"/>
        <v>18</v>
      </c>
      <c r="Q63" s="22"/>
      <c r="R63" s="11"/>
      <c r="S63" s="23" t="s">
        <v>33</v>
      </c>
      <c r="T63" s="11" t="s">
        <v>96</v>
      </c>
    </row>
    <row r="64" spans="1:23" ht="14.4" x14ac:dyDescent="0.3">
      <c r="A64" s="55" t="s">
        <v>125</v>
      </c>
      <c r="B64" s="202" t="s">
        <v>126</v>
      </c>
      <c r="C64" s="191"/>
      <c r="D64" s="191"/>
      <c r="E64" s="191"/>
      <c r="F64" s="191"/>
      <c r="G64" s="191"/>
      <c r="H64" s="191"/>
      <c r="I64" s="192"/>
      <c r="J64" s="56">
        <v>4</v>
      </c>
      <c r="K64" s="56">
        <v>0</v>
      </c>
      <c r="L64" s="56">
        <v>0</v>
      </c>
      <c r="M64" s="56">
        <v>0</v>
      </c>
      <c r="N64" s="18">
        <f t="shared" si="10"/>
        <v>0</v>
      </c>
      <c r="O64" s="19">
        <f t="shared" si="11"/>
        <v>7</v>
      </c>
      <c r="P64" s="19">
        <f t="shared" si="12"/>
        <v>7</v>
      </c>
      <c r="Q64" s="22"/>
      <c r="R64" s="11" t="s">
        <v>28</v>
      </c>
      <c r="S64" s="23"/>
      <c r="T64" s="11" t="s">
        <v>96</v>
      </c>
    </row>
    <row r="65" spans="1:23" s="69" customFormat="1" ht="14.4" x14ac:dyDescent="0.3">
      <c r="A65" s="63" t="s">
        <v>153</v>
      </c>
      <c r="B65" s="209" t="s">
        <v>127</v>
      </c>
      <c r="C65" s="191"/>
      <c r="D65" s="191"/>
      <c r="E65" s="191"/>
      <c r="F65" s="191"/>
      <c r="G65" s="191"/>
      <c r="H65" s="191"/>
      <c r="I65" s="192"/>
      <c r="J65" s="64">
        <v>5</v>
      </c>
      <c r="K65" s="64">
        <v>1</v>
      </c>
      <c r="L65" s="64">
        <v>0</v>
      </c>
      <c r="M65" s="64">
        <v>2</v>
      </c>
      <c r="N65" s="65">
        <f t="shared" si="10"/>
        <v>3</v>
      </c>
      <c r="O65" s="61">
        <f t="shared" si="11"/>
        <v>6</v>
      </c>
      <c r="P65" s="61">
        <f t="shared" si="12"/>
        <v>9</v>
      </c>
      <c r="Q65" s="66" t="s">
        <v>32</v>
      </c>
      <c r="R65" s="67"/>
      <c r="S65" s="68"/>
      <c r="T65" s="67" t="s">
        <v>97</v>
      </c>
    </row>
    <row r="66" spans="1:23" x14ac:dyDescent="0.25">
      <c r="A66" s="20" t="s">
        <v>25</v>
      </c>
      <c r="B66" s="124"/>
      <c r="C66" s="208"/>
      <c r="D66" s="208"/>
      <c r="E66" s="208"/>
      <c r="F66" s="208"/>
      <c r="G66" s="208"/>
      <c r="H66" s="208"/>
      <c r="I66" s="125"/>
      <c r="J66" s="20">
        <f t="shared" ref="J66:P66" si="13">SUM(J61:J65)</f>
        <v>30</v>
      </c>
      <c r="K66" s="20">
        <f t="shared" si="13"/>
        <v>5</v>
      </c>
      <c r="L66" s="20">
        <f t="shared" si="13"/>
        <v>3</v>
      </c>
      <c r="M66" s="20">
        <f t="shared" si="13"/>
        <v>6</v>
      </c>
      <c r="N66" s="20">
        <f t="shared" si="13"/>
        <v>14</v>
      </c>
      <c r="O66" s="20">
        <f t="shared" si="13"/>
        <v>40</v>
      </c>
      <c r="P66" s="20">
        <f t="shared" si="13"/>
        <v>54</v>
      </c>
      <c r="Q66" s="20">
        <f>COUNTIF(Q61:Q65,"E")</f>
        <v>3</v>
      </c>
      <c r="R66" s="20">
        <f>COUNTIF(R61:R65,"C")</f>
        <v>1</v>
      </c>
      <c r="S66" s="20">
        <f>COUNTIF(S61:S65,"VP")</f>
        <v>1</v>
      </c>
      <c r="T66" s="52">
        <f>COUNTA(T61:T65)</f>
        <v>5</v>
      </c>
      <c r="U66" s="107" t="str">
        <f>IF(Q66&gt;=SUM(R66:S66),"Corect","E trebuie să fie cel puțin egal cu C+VP")</f>
        <v>Corect</v>
      </c>
      <c r="V66" s="108"/>
      <c r="W66" s="108"/>
    </row>
    <row r="67" spans="1:23" ht="21.75" customHeight="1" x14ac:dyDescent="0.25"/>
    <row r="68" spans="1:23" ht="18.75" customHeight="1" x14ac:dyDescent="0.25">
      <c r="A68" s="104" t="s">
        <v>45</v>
      </c>
      <c r="B68" s="104"/>
      <c r="C68" s="104"/>
      <c r="D68" s="104"/>
      <c r="E68" s="104"/>
      <c r="F68" s="104"/>
      <c r="G68" s="104"/>
      <c r="H68" s="104"/>
      <c r="I68" s="104"/>
      <c r="J68" s="104"/>
      <c r="K68" s="104"/>
      <c r="L68" s="104"/>
      <c r="M68" s="104"/>
      <c r="N68" s="104"/>
      <c r="O68" s="104"/>
      <c r="P68" s="104"/>
      <c r="Q68" s="104"/>
      <c r="R68" s="104"/>
      <c r="S68" s="104"/>
      <c r="T68" s="104"/>
    </row>
    <row r="69" spans="1:23" ht="24.75" customHeight="1" x14ac:dyDescent="0.25">
      <c r="A69" s="105" t="s">
        <v>27</v>
      </c>
      <c r="B69" s="184" t="s">
        <v>26</v>
      </c>
      <c r="C69" s="185"/>
      <c r="D69" s="185"/>
      <c r="E69" s="185"/>
      <c r="F69" s="185"/>
      <c r="G69" s="185"/>
      <c r="H69" s="185"/>
      <c r="I69" s="186"/>
      <c r="J69" s="199" t="s">
        <v>40</v>
      </c>
      <c r="K69" s="203" t="s">
        <v>24</v>
      </c>
      <c r="L69" s="204"/>
      <c r="M69" s="205"/>
      <c r="N69" s="203" t="s">
        <v>41</v>
      </c>
      <c r="O69" s="210"/>
      <c r="P69" s="211"/>
      <c r="Q69" s="203" t="s">
        <v>23</v>
      </c>
      <c r="R69" s="204"/>
      <c r="S69" s="205"/>
      <c r="T69" s="207" t="s">
        <v>22</v>
      </c>
      <c r="U69" s="1">
        <f>216*14</f>
        <v>3024</v>
      </c>
    </row>
    <row r="70" spans="1:23" x14ac:dyDescent="0.25">
      <c r="A70" s="106"/>
      <c r="B70" s="187"/>
      <c r="C70" s="188"/>
      <c r="D70" s="188"/>
      <c r="E70" s="188"/>
      <c r="F70" s="188"/>
      <c r="G70" s="188"/>
      <c r="H70" s="188"/>
      <c r="I70" s="189"/>
      <c r="J70" s="200"/>
      <c r="K70" s="5" t="s">
        <v>28</v>
      </c>
      <c r="L70" s="5" t="s">
        <v>29</v>
      </c>
      <c r="M70" s="5" t="s">
        <v>30</v>
      </c>
      <c r="N70" s="5" t="s">
        <v>34</v>
      </c>
      <c r="O70" s="5" t="s">
        <v>7</v>
      </c>
      <c r="P70" s="5" t="s">
        <v>31</v>
      </c>
      <c r="Q70" s="5" t="s">
        <v>32</v>
      </c>
      <c r="R70" s="5" t="s">
        <v>28</v>
      </c>
      <c r="S70" s="5" t="s">
        <v>33</v>
      </c>
      <c r="T70" s="200"/>
    </row>
    <row r="71" spans="1:23" ht="26.25" customHeight="1" x14ac:dyDescent="0.25">
      <c r="A71" s="55" t="s">
        <v>143</v>
      </c>
      <c r="B71" s="212" t="s">
        <v>141</v>
      </c>
      <c r="C71" s="213"/>
      <c r="D71" s="213"/>
      <c r="E71" s="213"/>
      <c r="F71" s="213"/>
      <c r="G71" s="213"/>
      <c r="H71" s="213"/>
      <c r="I71" s="214"/>
      <c r="J71" s="56">
        <v>11</v>
      </c>
      <c r="K71" s="56">
        <v>1</v>
      </c>
      <c r="L71" s="56">
        <v>2</v>
      </c>
      <c r="M71" s="56">
        <v>2</v>
      </c>
      <c r="N71" s="18">
        <f>K71+L71+M71</f>
        <v>5</v>
      </c>
      <c r="O71" s="19">
        <f>P71-N71</f>
        <v>15</v>
      </c>
      <c r="P71" s="19">
        <f>ROUND(PRODUCT(J71,25)/14,0)</f>
        <v>20</v>
      </c>
      <c r="Q71" s="22" t="s">
        <v>32</v>
      </c>
      <c r="R71" s="11"/>
      <c r="S71" s="23"/>
      <c r="T71" s="11" t="s">
        <v>96</v>
      </c>
    </row>
    <row r="72" spans="1:23" ht="25.5" customHeight="1" x14ac:dyDescent="0.25">
      <c r="A72" s="55" t="s">
        <v>144</v>
      </c>
      <c r="B72" s="212" t="s">
        <v>142</v>
      </c>
      <c r="C72" s="213"/>
      <c r="D72" s="213"/>
      <c r="E72" s="213"/>
      <c r="F72" s="213"/>
      <c r="G72" s="213"/>
      <c r="H72" s="213"/>
      <c r="I72" s="214"/>
      <c r="J72" s="56">
        <v>11</v>
      </c>
      <c r="K72" s="56">
        <v>1</v>
      </c>
      <c r="L72" s="56">
        <v>2</v>
      </c>
      <c r="M72" s="56">
        <v>2</v>
      </c>
      <c r="N72" s="18">
        <f t="shared" ref="N72:N73" si="14">K72+L72+M72</f>
        <v>5</v>
      </c>
      <c r="O72" s="19">
        <f t="shared" ref="O72:O73" si="15">P72-N72</f>
        <v>15</v>
      </c>
      <c r="P72" s="19">
        <f t="shared" ref="P72:P73" si="16">ROUND(PRODUCT(J72,25)/14,0)</f>
        <v>20</v>
      </c>
      <c r="Q72" s="22" t="s">
        <v>32</v>
      </c>
      <c r="R72" s="11"/>
      <c r="S72" s="23"/>
      <c r="T72" s="11" t="s">
        <v>96</v>
      </c>
    </row>
    <row r="73" spans="1:23" ht="14.4" x14ac:dyDescent="0.3">
      <c r="A73" s="55" t="s">
        <v>154</v>
      </c>
      <c r="B73" s="202" t="s">
        <v>128</v>
      </c>
      <c r="C73" s="191"/>
      <c r="D73" s="191"/>
      <c r="E73" s="191"/>
      <c r="F73" s="191"/>
      <c r="G73" s="191"/>
      <c r="H73" s="191"/>
      <c r="I73" s="192"/>
      <c r="J73" s="56">
        <v>8</v>
      </c>
      <c r="K73" s="56">
        <v>1</v>
      </c>
      <c r="L73" s="56">
        <v>1</v>
      </c>
      <c r="M73" s="56">
        <v>2</v>
      </c>
      <c r="N73" s="18">
        <f t="shared" si="14"/>
        <v>4</v>
      </c>
      <c r="O73" s="19">
        <f t="shared" si="15"/>
        <v>10</v>
      </c>
      <c r="P73" s="19">
        <f t="shared" si="16"/>
        <v>14</v>
      </c>
      <c r="Q73" s="22"/>
      <c r="R73" s="11"/>
      <c r="S73" s="23" t="s">
        <v>33</v>
      </c>
      <c r="T73" s="11" t="s">
        <v>97</v>
      </c>
    </row>
    <row r="74" spans="1:23" x14ac:dyDescent="0.25">
      <c r="A74" s="20" t="s">
        <v>25</v>
      </c>
      <c r="B74" s="124"/>
      <c r="C74" s="208"/>
      <c r="D74" s="208"/>
      <c r="E74" s="208"/>
      <c r="F74" s="208"/>
      <c r="G74" s="208"/>
      <c r="H74" s="208"/>
      <c r="I74" s="125"/>
      <c r="J74" s="20">
        <f t="shared" ref="J74:P74" si="17">SUM(J71:J73)</f>
        <v>30</v>
      </c>
      <c r="K74" s="20">
        <f t="shared" si="17"/>
        <v>3</v>
      </c>
      <c r="L74" s="20">
        <f t="shared" si="17"/>
        <v>5</v>
      </c>
      <c r="M74" s="20">
        <f t="shared" si="17"/>
        <v>6</v>
      </c>
      <c r="N74" s="20">
        <f t="shared" si="17"/>
        <v>14</v>
      </c>
      <c r="O74" s="20">
        <f t="shared" si="17"/>
        <v>40</v>
      </c>
      <c r="P74" s="20">
        <f t="shared" si="17"/>
        <v>54</v>
      </c>
      <c r="Q74" s="20">
        <f>COUNTIF(Q71:Q73,"E")</f>
        <v>2</v>
      </c>
      <c r="R74" s="20">
        <f>COUNTIF(R71:R73,"C")</f>
        <v>0</v>
      </c>
      <c r="S74" s="20">
        <f>COUNTIF(S71:S73,"VP")</f>
        <v>1</v>
      </c>
      <c r="T74" s="52">
        <f>COUNTA(T71:T73)</f>
        <v>3</v>
      </c>
      <c r="U74" s="107" t="str">
        <f>IF(Q74&gt;=SUM(R74:S74),"Corect","E trebuie să fie cel puțin egal cu C+VP")</f>
        <v>Corect</v>
      </c>
      <c r="V74" s="108"/>
      <c r="W74" s="108"/>
    </row>
    <row r="75" spans="1:23" ht="9" customHeight="1" x14ac:dyDescent="0.25"/>
    <row r="76" spans="1:23" x14ac:dyDescent="0.25">
      <c r="B76" s="2"/>
      <c r="C76" s="2"/>
      <c r="D76" s="2"/>
      <c r="E76" s="2"/>
      <c r="F76" s="2"/>
      <c r="G76" s="2"/>
      <c r="M76" s="8"/>
      <c r="N76" s="8"/>
      <c r="O76" s="8"/>
      <c r="P76" s="8"/>
      <c r="Q76" s="8"/>
      <c r="R76" s="8"/>
      <c r="S76" s="8"/>
    </row>
    <row r="79" spans="1:23" ht="19.5" customHeight="1" x14ac:dyDescent="0.25">
      <c r="A79" s="206" t="s">
        <v>46</v>
      </c>
      <c r="B79" s="206"/>
      <c r="C79" s="206"/>
      <c r="D79" s="206"/>
      <c r="E79" s="206"/>
      <c r="F79" s="206"/>
      <c r="G79" s="206"/>
      <c r="H79" s="206"/>
      <c r="I79" s="206"/>
      <c r="J79" s="206"/>
      <c r="K79" s="206"/>
      <c r="L79" s="206"/>
      <c r="M79" s="206"/>
      <c r="N79" s="206"/>
      <c r="O79" s="206"/>
      <c r="P79" s="206"/>
      <c r="Q79" s="206"/>
      <c r="R79" s="206"/>
      <c r="S79" s="206"/>
      <c r="T79" s="206"/>
    </row>
    <row r="80" spans="1:23" ht="27.75" customHeight="1" x14ac:dyDescent="0.25">
      <c r="A80" s="105" t="s">
        <v>27</v>
      </c>
      <c r="B80" s="184" t="s">
        <v>26</v>
      </c>
      <c r="C80" s="185"/>
      <c r="D80" s="185"/>
      <c r="E80" s="185"/>
      <c r="F80" s="185"/>
      <c r="G80" s="185"/>
      <c r="H80" s="185"/>
      <c r="I80" s="186"/>
      <c r="J80" s="199" t="s">
        <v>40</v>
      </c>
      <c r="K80" s="183" t="s">
        <v>24</v>
      </c>
      <c r="L80" s="183"/>
      <c r="M80" s="183"/>
      <c r="N80" s="183" t="s">
        <v>41</v>
      </c>
      <c r="O80" s="201"/>
      <c r="P80" s="201"/>
      <c r="Q80" s="183" t="s">
        <v>23</v>
      </c>
      <c r="R80" s="183"/>
      <c r="S80" s="183"/>
      <c r="T80" s="183" t="s">
        <v>22</v>
      </c>
    </row>
    <row r="81" spans="1:25" ht="12.75" customHeight="1" x14ac:dyDescent="0.25">
      <c r="A81" s="106"/>
      <c r="B81" s="187"/>
      <c r="C81" s="188"/>
      <c r="D81" s="188"/>
      <c r="E81" s="188"/>
      <c r="F81" s="188"/>
      <c r="G81" s="188"/>
      <c r="H81" s="188"/>
      <c r="I81" s="189"/>
      <c r="J81" s="200"/>
      <c r="K81" s="5" t="s">
        <v>28</v>
      </c>
      <c r="L81" s="5" t="s">
        <v>29</v>
      </c>
      <c r="M81" s="5" t="s">
        <v>30</v>
      </c>
      <c r="N81" s="5" t="s">
        <v>34</v>
      </c>
      <c r="O81" s="5" t="s">
        <v>7</v>
      </c>
      <c r="P81" s="5" t="s">
        <v>31</v>
      </c>
      <c r="Q81" s="5" t="s">
        <v>32</v>
      </c>
      <c r="R81" s="5" t="s">
        <v>28</v>
      </c>
      <c r="S81" s="5" t="s">
        <v>33</v>
      </c>
      <c r="T81" s="183"/>
    </row>
    <row r="82" spans="1:25" x14ac:dyDescent="0.25">
      <c r="A82" s="193" t="s">
        <v>155</v>
      </c>
      <c r="B82" s="194"/>
      <c r="C82" s="194"/>
      <c r="D82" s="194"/>
      <c r="E82" s="194"/>
      <c r="F82" s="194"/>
      <c r="G82" s="194"/>
      <c r="H82" s="194"/>
      <c r="I82" s="194"/>
      <c r="J82" s="194"/>
      <c r="K82" s="194"/>
      <c r="L82" s="194"/>
      <c r="M82" s="194"/>
      <c r="N82" s="194"/>
      <c r="O82" s="194"/>
      <c r="P82" s="194"/>
      <c r="Q82" s="194"/>
      <c r="R82" s="194"/>
      <c r="S82" s="194"/>
      <c r="T82" s="195"/>
    </row>
    <row r="83" spans="1:25" ht="14.4" x14ac:dyDescent="0.3">
      <c r="A83" s="57" t="s">
        <v>159</v>
      </c>
      <c r="B83" s="198" t="s">
        <v>138</v>
      </c>
      <c r="C83" s="191"/>
      <c r="D83" s="191"/>
      <c r="E83" s="191"/>
      <c r="F83" s="191"/>
      <c r="G83" s="191"/>
      <c r="H83" s="191"/>
      <c r="I83" s="192"/>
      <c r="J83" s="58">
        <v>8</v>
      </c>
      <c r="K83" s="58">
        <v>2</v>
      </c>
      <c r="L83" s="58">
        <v>2</v>
      </c>
      <c r="M83" s="58">
        <v>0</v>
      </c>
      <c r="N83" s="19">
        <f>K83+L83+M83</f>
        <v>4</v>
      </c>
      <c r="O83" s="19">
        <f>P83-N83</f>
        <v>10</v>
      </c>
      <c r="P83" s="19">
        <f>ROUND(PRODUCT(J83,25)/14,0)</f>
        <v>14</v>
      </c>
      <c r="Q83" s="24" t="s">
        <v>32</v>
      </c>
      <c r="R83" s="24"/>
      <c r="S83" s="25"/>
      <c r="T83" s="11" t="s">
        <v>97</v>
      </c>
      <c r="U83" s="115" t="s">
        <v>90</v>
      </c>
      <c r="V83" s="116"/>
      <c r="W83" s="116"/>
      <c r="X83" s="116"/>
      <c r="Y83" s="116"/>
    </row>
    <row r="84" spans="1:25" ht="22.8" customHeight="1" x14ac:dyDescent="0.3">
      <c r="A84" s="57" t="s">
        <v>160</v>
      </c>
      <c r="B84" s="198" t="s">
        <v>139</v>
      </c>
      <c r="C84" s="191"/>
      <c r="D84" s="191"/>
      <c r="E84" s="191"/>
      <c r="F84" s="191"/>
      <c r="G84" s="191"/>
      <c r="H84" s="191"/>
      <c r="I84" s="192"/>
      <c r="J84" s="58">
        <v>8</v>
      </c>
      <c r="K84" s="58">
        <v>2</v>
      </c>
      <c r="L84" s="58">
        <v>2</v>
      </c>
      <c r="M84" s="58">
        <v>0</v>
      </c>
      <c r="N84" s="19">
        <f t="shared" ref="N84:N89" si="18">K84+L84+M84</f>
        <v>4</v>
      </c>
      <c r="O84" s="19">
        <f t="shared" ref="O84:O89" si="19">P84-N84</f>
        <v>10</v>
      </c>
      <c r="P84" s="19">
        <f t="shared" ref="P84:P93" si="20">ROUND(PRODUCT(J84,25)/14,0)</f>
        <v>14</v>
      </c>
      <c r="Q84" s="24" t="s">
        <v>32</v>
      </c>
      <c r="R84" s="24"/>
      <c r="S84" s="25"/>
      <c r="T84" s="11" t="s">
        <v>97</v>
      </c>
      <c r="U84" s="115"/>
      <c r="V84" s="116"/>
      <c r="W84" s="116"/>
      <c r="X84" s="116"/>
      <c r="Y84" s="116"/>
    </row>
    <row r="85" spans="1:25" x14ac:dyDescent="0.25">
      <c r="A85" s="95" t="s">
        <v>156</v>
      </c>
      <c r="B85" s="196"/>
      <c r="C85" s="196"/>
      <c r="D85" s="196"/>
      <c r="E85" s="196"/>
      <c r="F85" s="196"/>
      <c r="G85" s="196"/>
      <c r="H85" s="196"/>
      <c r="I85" s="196"/>
      <c r="J85" s="196"/>
      <c r="K85" s="196"/>
      <c r="L85" s="196"/>
      <c r="M85" s="196"/>
      <c r="N85" s="196"/>
      <c r="O85" s="196"/>
      <c r="P85" s="196"/>
      <c r="Q85" s="196"/>
      <c r="R85" s="196"/>
      <c r="S85" s="196"/>
      <c r="T85" s="197"/>
      <c r="U85" s="117" t="s">
        <v>91</v>
      </c>
      <c r="V85" s="118"/>
      <c r="W85" s="118"/>
      <c r="X85" s="118"/>
      <c r="Y85" s="119"/>
    </row>
    <row r="86" spans="1:25" ht="33" customHeight="1" x14ac:dyDescent="0.3">
      <c r="A86" s="57" t="s">
        <v>161</v>
      </c>
      <c r="B86" s="254" t="s">
        <v>140</v>
      </c>
      <c r="C86" s="255"/>
      <c r="D86" s="255"/>
      <c r="E86" s="255"/>
      <c r="F86" s="255"/>
      <c r="G86" s="255"/>
      <c r="H86" s="255"/>
      <c r="I86" s="256"/>
      <c r="J86" s="58">
        <v>4</v>
      </c>
      <c r="K86" s="58">
        <v>1</v>
      </c>
      <c r="L86" s="58">
        <v>0</v>
      </c>
      <c r="M86" s="58">
        <v>2</v>
      </c>
      <c r="N86" s="19">
        <f t="shared" si="18"/>
        <v>3</v>
      </c>
      <c r="O86" s="19">
        <f t="shared" si="19"/>
        <v>4</v>
      </c>
      <c r="P86" s="19">
        <f t="shared" si="20"/>
        <v>7</v>
      </c>
      <c r="Q86" s="24" t="s">
        <v>32</v>
      </c>
      <c r="R86" s="24"/>
      <c r="S86" s="25"/>
      <c r="T86" s="11" t="s">
        <v>97</v>
      </c>
      <c r="U86" s="117"/>
      <c r="V86" s="118"/>
      <c r="W86" s="118"/>
      <c r="X86" s="118"/>
      <c r="Y86" s="119"/>
    </row>
    <row r="87" spans="1:25" ht="14.4" x14ac:dyDescent="0.3">
      <c r="A87" s="57" t="s">
        <v>162</v>
      </c>
      <c r="B87" s="198" t="s">
        <v>129</v>
      </c>
      <c r="C87" s="191"/>
      <c r="D87" s="191"/>
      <c r="E87" s="191"/>
      <c r="F87" s="191"/>
      <c r="G87" s="191"/>
      <c r="H87" s="191"/>
      <c r="I87" s="192"/>
      <c r="J87" s="58">
        <v>4</v>
      </c>
      <c r="K87" s="58">
        <v>1</v>
      </c>
      <c r="L87" s="58">
        <v>0</v>
      </c>
      <c r="M87" s="58">
        <v>2</v>
      </c>
      <c r="N87" s="19">
        <f t="shared" ref="N87" si="21">K87+L87+M87</f>
        <v>3</v>
      </c>
      <c r="O87" s="19">
        <f t="shared" ref="O87" si="22">P87-N87</f>
        <v>4</v>
      </c>
      <c r="P87" s="19">
        <f t="shared" ref="P87" si="23">ROUND(PRODUCT(J87,25)/14,0)</f>
        <v>7</v>
      </c>
      <c r="Q87" s="24" t="s">
        <v>32</v>
      </c>
      <c r="R87" s="24"/>
      <c r="S87" s="25"/>
      <c r="T87" s="11" t="s">
        <v>97</v>
      </c>
      <c r="U87" s="117"/>
      <c r="V87" s="118"/>
      <c r="W87" s="118"/>
      <c r="X87" s="118"/>
      <c r="Y87" s="119"/>
    </row>
    <row r="88" spans="1:25" x14ac:dyDescent="0.25">
      <c r="A88" s="95" t="s">
        <v>157</v>
      </c>
      <c r="B88" s="196"/>
      <c r="C88" s="196"/>
      <c r="D88" s="196"/>
      <c r="E88" s="196"/>
      <c r="F88" s="196"/>
      <c r="G88" s="196"/>
      <c r="H88" s="196"/>
      <c r="I88" s="196"/>
      <c r="J88" s="196"/>
      <c r="K88" s="196"/>
      <c r="L88" s="196"/>
      <c r="M88" s="196"/>
      <c r="N88" s="196"/>
      <c r="O88" s="196"/>
      <c r="P88" s="196"/>
      <c r="Q88" s="196"/>
      <c r="R88" s="196"/>
      <c r="S88" s="196"/>
      <c r="T88" s="197"/>
      <c r="U88" s="117"/>
      <c r="V88" s="118"/>
      <c r="W88" s="118"/>
      <c r="X88" s="118"/>
      <c r="Y88" s="119"/>
    </row>
    <row r="89" spans="1:25" ht="28.95" customHeight="1" x14ac:dyDescent="0.3">
      <c r="A89" s="57" t="s">
        <v>163</v>
      </c>
      <c r="B89" s="257" t="s">
        <v>132</v>
      </c>
      <c r="C89" s="255"/>
      <c r="D89" s="255"/>
      <c r="E89" s="255"/>
      <c r="F89" s="255"/>
      <c r="G89" s="255"/>
      <c r="H89" s="255"/>
      <c r="I89" s="256"/>
      <c r="J89" s="60">
        <v>5</v>
      </c>
      <c r="K89" s="60">
        <v>1</v>
      </c>
      <c r="L89" s="60">
        <v>0</v>
      </c>
      <c r="M89" s="60">
        <v>2</v>
      </c>
      <c r="N89" s="61">
        <f t="shared" si="18"/>
        <v>3</v>
      </c>
      <c r="O89" s="61">
        <f t="shared" si="19"/>
        <v>6</v>
      </c>
      <c r="P89" s="61">
        <f t="shared" si="20"/>
        <v>9</v>
      </c>
      <c r="Q89" s="62" t="s">
        <v>32</v>
      </c>
      <c r="R89" s="24"/>
      <c r="S89" s="25"/>
      <c r="T89" s="11" t="s">
        <v>97</v>
      </c>
    </row>
    <row r="90" spans="1:25" ht="14.4" x14ac:dyDescent="0.3">
      <c r="A90" s="57" t="s">
        <v>164</v>
      </c>
      <c r="B90" s="190" t="s">
        <v>133</v>
      </c>
      <c r="C90" s="191"/>
      <c r="D90" s="191"/>
      <c r="E90" s="191"/>
      <c r="F90" s="191"/>
      <c r="G90" s="191"/>
      <c r="H90" s="191"/>
      <c r="I90" s="192"/>
      <c r="J90" s="60">
        <v>5</v>
      </c>
      <c r="K90" s="60">
        <v>1</v>
      </c>
      <c r="L90" s="60">
        <v>0</v>
      </c>
      <c r="M90" s="60">
        <v>2</v>
      </c>
      <c r="N90" s="61">
        <f t="shared" ref="N90" si="24">K90+L90+M90</f>
        <v>3</v>
      </c>
      <c r="O90" s="61">
        <f t="shared" ref="O90" si="25">P90-N90</f>
        <v>6</v>
      </c>
      <c r="P90" s="61">
        <f t="shared" ref="P90" si="26">ROUND(PRODUCT(J90,25)/14,0)</f>
        <v>9</v>
      </c>
      <c r="Q90" s="62" t="s">
        <v>32</v>
      </c>
      <c r="R90" s="24"/>
      <c r="S90" s="25"/>
      <c r="T90" s="11" t="s">
        <v>97</v>
      </c>
      <c r="U90" s="59" t="s">
        <v>135</v>
      </c>
    </row>
    <row r="91" spans="1:25" x14ac:dyDescent="0.25">
      <c r="A91" s="95" t="s">
        <v>158</v>
      </c>
      <c r="B91" s="96"/>
      <c r="C91" s="96"/>
      <c r="D91" s="96"/>
      <c r="E91" s="96"/>
      <c r="F91" s="96"/>
      <c r="G91" s="96"/>
      <c r="H91" s="96"/>
      <c r="I91" s="96"/>
      <c r="J91" s="96"/>
      <c r="K91" s="96"/>
      <c r="L91" s="96"/>
      <c r="M91" s="96"/>
      <c r="N91" s="96"/>
      <c r="O91" s="96"/>
      <c r="P91" s="96"/>
      <c r="Q91" s="96"/>
      <c r="R91" s="96"/>
      <c r="S91" s="96"/>
      <c r="T91" s="97"/>
    </row>
    <row r="92" spans="1:25" ht="30" customHeight="1" x14ac:dyDescent="0.3">
      <c r="A92" s="57" t="s">
        <v>165</v>
      </c>
      <c r="B92" s="254" t="s">
        <v>130</v>
      </c>
      <c r="C92" s="255"/>
      <c r="D92" s="255"/>
      <c r="E92" s="255"/>
      <c r="F92" s="255"/>
      <c r="G92" s="255"/>
      <c r="H92" s="255"/>
      <c r="I92" s="256"/>
      <c r="J92" s="58">
        <v>8</v>
      </c>
      <c r="K92" s="58">
        <v>1</v>
      </c>
      <c r="L92" s="58">
        <v>1</v>
      </c>
      <c r="M92" s="58">
        <v>2</v>
      </c>
      <c r="N92" s="19">
        <f t="shared" ref="N92:N93" si="27">K92+L92+M92</f>
        <v>4</v>
      </c>
      <c r="O92" s="19">
        <f t="shared" ref="O92:O93" si="28">P92-N92</f>
        <v>10</v>
      </c>
      <c r="P92" s="19">
        <f t="shared" si="20"/>
        <v>14</v>
      </c>
      <c r="Q92" s="24"/>
      <c r="R92" s="24"/>
      <c r="S92" s="25" t="s">
        <v>33</v>
      </c>
      <c r="T92" s="11" t="s">
        <v>97</v>
      </c>
    </row>
    <row r="93" spans="1:25" ht="14.4" x14ac:dyDescent="0.3">
      <c r="A93" s="57" t="s">
        <v>166</v>
      </c>
      <c r="B93" s="190" t="s">
        <v>131</v>
      </c>
      <c r="C93" s="191"/>
      <c r="D93" s="191"/>
      <c r="E93" s="191"/>
      <c r="F93" s="191"/>
      <c r="G93" s="191"/>
      <c r="H93" s="191"/>
      <c r="I93" s="192"/>
      <c r="J93" s="58">
        <v>8</v>
      </c>
      <c r="K93" s="58">
        <v>1</v>
      </c>
      <c r="L93" s="58">
        <v>1</v>
      </c>
      <c r="M93" s="58">
        <v>2</v>
      </c>
      <c r="N93" s="19">
        <f t="shared" si="27"/>
        <v>4</v>
      </c>
      <c r="O93" s="19">
        <f t="shared" si="28"/>
        <v>10</v>
      </c>
      <c r="P93" s="19">
        <f t="shared" si="20"/>
        <v>14</v>
      </c>
      <c r="Q93" s="24"/>
      <c r="R93" s="24"/>
      <c r="S93" s="25" t="s">
        <v>33</v>
      </c>
      <c r="T93" s="11" t="s">
        <v>97</v>
      </c>
    </row>
    <row r="94" spans="1:25" ht="24.75" customHeight="1" x14ac:dyDescent="0.25">
      <c r="A94" s="270" t="s">
        <v>82</v>
      </c>
      <c r="B94" s="271"/>
      <c r="C94" s="271"/>
      <c r="D94" s="271"/>
      <c r="E94" s="271"/>
      <c r="F94" s="271"/>
      <c r="G94" s="271"/>
      <c r="H94" s="271"/>
      <c r="I94" s="272"/>
      <c r="J94" s="21">
        <f t="shared" ref="J94:P94" si="29">SUM(J83,J86,J89,J92)</f>
        <v>25</v>
      </c>
      <c r="K94" s="21">
        <f t="shared" si="29"/>
        <v>5</v>
      </c>
      <c r="L94" s="21">
        <f t="shared" si="29"/>
        <v>3</v>
      </c>
      <c r="M94" s="21">
        <f t="shared" si="29"/>
        <v>6</v>
      </c>
      <c r="N94" s="21">
        <f t="shared" si="29"/>
        <v>14</v>
      </c>
      <c r="O94" s="21">
        <f t="shared" si="29"/>
        <v>30</v>
      </c>
      <c r="P94" s="21">
        <f t="shared" si="29"/>
        <v>44</v>
      </c>
      <c r="Q94" s="21">
        <f>COUNTIF(Q83,"E")+COUNTIF(Q86,"E")+COUNTIF(Q89,"E")+COUNTIF(Q92,"E")</f>
        <v>3</v>
      </c>
      <c r="R94" s="21">
        <f>COUNTIF(R83,"C")+COUNTIF(R86,"C")+COUNTIF(R89,"C")+COUNTIF(R92,"C")</f>
        <v>0</v>
      </c>
      <c r="S94" s="21">
        <f>COUNTIF(S83,"VP")+COUNTIF(S86,"VP")+COUNTIF(S89,"VP")+COUNTIF(S92,"VP")</f>
        <v>1</v>
      </c>
      <c r="T94" s="26"/>
    </row>
    <row r="95" spans="1:25" ht="13.5" customHeight="1" x14ac:dyDescent="0.25">
      <c r="A95" s="273" t="s">
        <v>48</v>
      </c>
      <c r="B95" s="274"/>
      <c r="C95" s="274"/>
      <c r="D95" s="274"/>
      <c r="E95" s="274"/>
      <c r="F95" s="274"/>
      <c r="G95" s="274"/>
      <c r="H95" s="274"/>
      <c r="I95" s="274"/>
      <c r="J95" s="275"/>
      <c r="K95" s="21">
        <f t="shared" ref="K95:P95" si="30">SUM(K83,K86,K89,K92)*14</f>
        <v>70</v>
      </c>
      <c r="L95" s="21">
        <f t="shared" si="30"/>
        <v>42</v>
      </c>
      <c r="M95" s="21">
        <f t="shared" si="30"/>
        <v>84</v>
      </c>
      <c r="N95" s="21">
        <f t="shared" si="30"/>
        <v>196</v>
      </c>
      <c r="O95" s="21">
        <f t="shared" si="30"/>
        <v>420</v>
      </c>
      <c r="P95" s="21">
        <f t="shared" si="30"/>
        <v>616</v>
      </c>
      <c r="Q95" s="264"/>
      <c r="R95" s="265"/>
      <c r="S95" s="265"/>
      <c r="T95" s="266"/>
    </row>
    <row r="96" spans="1:25" x14ac:dyDescent="0.25">
      <c r="A96" s="276"/>
      <c r="B96" s="277"/>
      <c r="C96" s="277"/>
      <c r="D96" s="277"/>
      <c r="E96" s="277"/>
      <c r="F96" s="277"/>
      <c r="G96" s="277"/>
      <c r="H96" s="277"/>
      <c r="I96" s="277"/>
      <c r="J96" s="278"/>
      <c r="K96" s="258">
        <f>SUM(K95:M95)</f>
        <v>196</v>
      </c>
      <c r="L96" s="259"/>
      <c r="M96" s="260"/>
      <c r="N96" s="261">
        <f>SUM(N95:O95)</f>
        <v>616</v>
      </c>
      <c r="O96" s="262"/>
      <c r="P96" s="263"/>
      <c r="Q96" s="267"/>
      <c r="R96" s="268"/>
      <c r="S96" s="268"/>
      <c r="T96" s="269"/>
    </row>
    <row r="97" spans="1:20" x14ac:dyDescent="0.25">
      <c r="A97" s="12"/>
      <c r="B97" s="12"/>
      <c r="C97" s="12"/>
      <c r="D97" s="12"/>
      <c r="E97" s="12"/>
      <c r="F97" s="12"/>
      <c r="G97" s="12"/>
      <c r="H97" s="12"/>
      <c r="I97" s="12"/>
      <c r="J97" s="12"/>
      <c r="K97" s="13"/>
      <c r="L97" s="13"/>
      <c r="M97" s="13"/>
      <c r="N97" s="14"/>
      <c r="O97" s="14"/>
      <c r="P97" s="14"/>
      <c r="Q97" s="15"/>
      <c r="R97" s="15"/>
      <c r="S97" s="15"/>
      <c r="T97" s="15"/>
    </row>
    <row r="98" spans="1:20" x14ac:dyDescent="0.25">
      <c r="B98" s="2"/>
      <c r="C98" s="2"/>
      <c r="D98" s="2"/>
      <c r="E98" s="2"/>
      <c r="F98" s="2"/>
      <c r="G98" s="2"/>
      <c r="M98" s="8"/>
      <c r="N98" s="8"/>
      <c r="O98" s="8"/>
      <c r="P98" s="8"/>
      <c r="Q98" s="8"/>
      <c r="R98" s="8"/>
      <c r="S98" s="8"/>
    </row>
    <row r="99" spans="1:20" ht="18.75" customHeight="1" x14ac:dyDescent="0.25"/>
    <row r="100" spans="1:20" ht="8.25" customHeight="1" x14ac:dyDescent="0.25"/>
    <row r="101" spans="1:20" x14ac:dyDescent="0.25">
      <c r="B101" s="2"/>
      <c r="C101" s="2"/>
      <c r="D101" s="2"/>
      <c r="E101" s="2"/>
      <c r="F101" s="2"/>
      <c r="G101" s="2"/>
      <c r="M101" s="8"/>
      <c r="N101" s="8"/>
      <c r="O101" s="8"/>
      <c r="P101" s="8"/>
      <c r="Q101" s="8"/>
      <c r="R101" s="8"/>
      <c r="S101" s="8"/>
    </row>
    <row r="102" spans="1:20" x14ac:dyDescent="0.25">
      <c r="B102" s="8"/>
      <c r="C102" s="8"/>
      <c r="D102" s="8"/>
      <c r="E102" s="8"/>
      <c r="F102" s="8"/>
      <c r="G102" s="8"/>
      <c r="H102" s="16"/>
      <c r="I102" s="16"/>
      <c r="J102" s="16"/>
      <c r="M102" s="8"/>
      <c r="N102" s="8"/>
      <c r="O102" s="8"/>
      <c r="P102" s="8"/>
      <c r="Q102" s="8"/>
      <c r="R102" s="8"/>
      <c r="S102" s="8"/>
    </row>
    <row r="103" spans="1:20" ht="22.5" customHeight="1" x14ac:dyDescent="0.25">
      <c r="A103" s="182" t="s">
        <v>98</v>
      </c>
      <c r="B103" s="179"/>
      <c r="C103" s="179"/>
      <c r="D103" s="179"/>
      <c r="E103" s="179"/>
      <c r="F103" s="179"/>
      <c r="G103" s="179"/>
      <c r="H103" s="179"/>
      <c r="I103" s="179"/>
      <c r="J103" s="179"/>
      <c r="K103" s="179"/>
      <c r="L103" s="179"/>
      <c r="M103" s="179"/>
      <c r="N103" s="179"/>
      <c r="O103" s="179"/>
      <c r="P103" s="179"/>
      <c r="Q103" s="179"/>
      <c r="R103" s="179"/>
      <c r="S103" s="179"/>
      <c r="T103" s="179"/>
    </row>
    <row r="104" spans="1:20" ht="25.5" customHeight="1" x14ac:dyDescent="0.25">
      <c r="A104" s="182" t="s">
        <v>27</v>
      </c>
      <c r="B104" s="182" t="s">
        <v>26</v>
      </c>
      <c r="C104" s="182"/>
      <c r="D104" s="182"/>
      <c r="E104" s="182"/>
      <c r="F104" s="182"/>
      <c r="G104" s="182"/>
      <c r="H104" s="182"/>
      <c r="I104" s="182"/>
      <c r="J104" s="123" t="s">
        <v>40</v>
      </c>
      <c r="K104" s="123" t="s">
        <v>24</v>
      </c>
      <c r="L104" s="123"/>
      <c r="M104" s="123"/>
      <c r="N104" s="123" t="s">
        <v>41</v>
      </c>
      <c r="O104" s="123"/>
      <c r="P104" s="123"/>
      <c r="Q104" s="123" t="s">
        <v>23</v>
      </c>
      <c r="R104" s="123"/>
      <c r="S104" s="123"/>
      <c r="T104" s="123" t="s">
        <v>22</v>
      </c>
    </row>
    <row r="105" spans="1:20" ht="18" customHeight="1" x14ac:dyDescent="0.25">
      <c r="A105" s="182"/>
      <c r="B105" s="182"/>
      <c r="C105" s="182"/>
      <c r="D105" s="182"/>
      <c r="E105" s="182"/>
      <c r="F105" s="182"/>
      <c r="G105" s="182"/>
      <c r="H105" s="182"/>
      <c r="I105" s="182"/>
      <c r="J105" s="123"/>
      <c r="K105" s="28" t="s">
        <v>28</v>
      </c>
      <c r="L105" s="28" t="s">
        <v>29</v>
      </c>
      <c r="M105" s="28" t="s">
        <v>30</v>
      </c>
      <c r="N105" s="28" t="s">
        <v>34</v>
      </c>
      <c r="O105" s="28" t="s">
        <v>7</v>
      </c>
      <c r="P105" s="28" t="s">
        <v>31</v>
      </c>
      <c r="Q105" s="28" t="s">
        <v>32</v>
      </c>
      <c r="R105" s="28" t="s">
        <v>28</v>
      </c>
      <c r="S105" s="28" t="s">
        <v>33</v>
      </c>
      <c r="T105" s="123"/>
    </row>
    <row r="106" spans="1:20" x14ac:dyDescent="0.25">
      <c r="A106" s="29" t="str">
        <f t="shared" ref="A106:A118" si="31">IF(ISNA(INDEX($A$37:$T$98,MATCH($B106,$B$37:$B$98,0),1)),"",INDEX($A$37:$T$98,MATCH($B106,$B$37:$B$98,0),1))</f>
        <v>VME1599</v>
      </c>
      <c r="B106" s="175" t="s">
        <v>106</v>
      </c>
      <c r="C106" s="175"/>
      <c r="D106" s="175"/>
      <c r="E106" s="175"/>
      <c r="F106" s="175"/>
      <c r="G106" s="175"/>
      <c r="H106" s="175"/>
      <c r="I106" s="175"/>
      <c r="J106" s="19">
        <f t="shared" ref="J106:J118" si="32">IF(ISNA(INDEX($A$37:$T$98,MATCH($B106,$B$37:$B$98,0),10)),"",INDEX($A$37:$T$98,MATCH($B106,$B$37:$B$98,0),10))</f>
        <v>6</v>
      </c>
      <c r="K106" s="19">
        <f t="shared" ref="K106:K118" si="33">IF(ISNA(INDEX($A$37:$T$98,MATCH($B106,$B$37:$B$98,0),11)),"",INDEX($A$37:$T$98,MATCH($B106,$B$37:$B$98,0),11))</f>
        <v>2</v>
      </c>
      <c r="L106" s="19">
        <f t="shared" ref="L106:L118" si="34">IF(ISNA(INDEX($A$37:$T$98,MATCH($B106,$B$37:$B$98,0),12)),"",INDEX($A$37:$T$98,MATCH($B106,$B$37:$B$98,0),12))</f>
        <v>1</v>
      </c>
      <c r="M106" s="19">
        <f t="shared" ref="M106:M118" si="35">IF(ISNA(INDEX($A$37:$T$98,MATCH($B106,$B$37:$B$98,0),13)),"",INDEX($A$37:$T$98,MATCH($B106,$B$37:$B$98,0),13))</f>
        <v>0</v>
      </c>
      <c r="N106" s="19">
        <f t="shared" ref="N106:N118" si="36">IF(ISNA(INDEX($A$37:$T$98,MATCH($B106,$B$37:$B$98,0),14)),"",INDEX($A$37:$T$98,MATCH($B106,$B$37:$B$98,0),14))</f>
        <v>3</v>
      </c>
      <c r="O106" s="19">
        <f t="shared" ref="O106:O118" si="37">IF(ISNA(INDEX($A$37:$T$98,MATCH($B106,$B$37:$B$98,0),15)),"",INDEX($A$37:$T$98,MATCH($B106,$B$37:$B$98,0),15))</f>
        <v>8</v>
      </c>
      <c r="P106" s="19">
        <f t="shared" ref="P106:P118" si="38">IF(ISNA(INDEX($A$37:$T$98,MATCH($B106,$B$37:$B$98,0),16)),"",INDEX($A$37:$T$98,MATCH($B106,$B$37:$B$98,0),16))</f>
        <v>11</v>
      </c>
      <c r="Q106" s="27" t="str">
        <f t="shared" ref="Q106:Q118" si="39">IF(ISNA(INDEX($A$37:$T$98,MATCH($B106,$B$37:$B$98,0),17)),"",INDEX($A$37:$T$98,MATCH($B106,$B$37:$B$98,0),17))</f>
        <v>E</v>
      </c>
      <c r="R106" s="27">
        <f t="shared" ref="R106:R118" si="40">IF(ISNA(INDEX($A$37:$T$98,MATCH($B106,$B$37:$B$98,0),18)),"",INDEX($A$37:$T$98,MATCH($B106,$B$37:$B$98,0),18))</f>
        <v>0</v>
      </c>
      <c r="S106" s="27">
        <f t="shared" ref="S106:S118" si="41">IF(ISNA(INDEX($A$37:$T$98,MATCH($B106,$B$37:$B$98,0),19)),"",INDEX($A$37:$T$98,MATCH($B106,$B$37:$B$98,0),19))</f>
        <v>0</v>
      </c>
      <c r="T106" s="18" t="s">
        <v>96</v>
      </c>
    </row>
    <row r="107" spans="1:20" x14ac:dyDescent="0.25">
      <c r="A107" s="29" t="str">
        <f t="shared" si="31"/>
        <v>VME1906</v>
      </c>
      <c r="B107" s="175" t="s">
        <v>107</v>
      </c>
      <c r="C107" s="175"/>
      <c r="D107" s="175"/>
      <c r="E107" s="175"/>
      <c r="F107" s="175"/>
      <c r="G107" s="175"/>
      <c r="H107" s="175"/>
      <c r="I107" s="175"/>
      <c r="J107" s="19">
        <f t="shared" si="32"/>
        <v>10</v>
      </c>
      <c r="K107" s="19">
        <f t="shared" si="33"/>
        <v>2</v>
      </c>
      <c r="L107" s="19">
        <f t="shared" si="34"/>
        <v>2</v>
      </c>
      <c r="M107" s="19">
        <f t="shared" si="35"/>
        <v>0</v>
      </c>
      <c r="N107" s="19">
        <f t="shared" si="36"/>
        <v>4</v>
      </c>
      <c r="O107" s="19">
        <f t="shared" si="37"/>
        <v>14</v>
      </c>
      <c r="P107" s="19">
        <f t="shared" si="38"/>
        <v>18</v>
      </c>
      <c r="Q107" s="27" t="str">
        <f t="shared" si="39"/>
        <v>E</v>
      </c>
      <c r="R107" s="27">
        <f t="shared" si="40"/>
        <v>0</v>
      </c>
      <c r="S107" s="27">
        <f t="shared" si="41"/>
        <v>0</v>
      </c>
      <c r="T107" s="18" t="s">
        <v>96</v>
      </c>
    </row>
    <row r="108" spans="1:20" x14ac:dyDescent="0.25">
      <c r="A108" s="29" t="str">
        <f t="shared" si="31"/>
        <v>VME1597</v>
      </c>
      <c r="B108" s="175" t="s">
        <v>108</v>
      </c>
      <c r="C108" s="175"/>
      <c r="D108" s="175"/>
      <c r="E108" s="175"/>
      <c r="F108" s="175"/>
      <c r="G108" s="175"/>
      <c r="H108" s="175"/>
      <c r="I108" s="175"/>
      <c r="J108" s="19">
        <f t="shared" si="32"/>
        <v>6</v>
      </c>
      <c r="K108" s="19">
        <f t="shared" si="33"/>
        <v>1</v>
      </c>
      <c r="L108" s="19">
        <f t="shared" si="34"/>
        <v>0</v>
      </c>
      <c r="M108" s="19">
        <f t="shared" si="35"/>
        <v>4</v>
      </c>
      <c r="N108" s="19">
        <f t="shared" si="36"/>
        <v>5</v>
      </c>
      <c r="O108" s="19">
        <f t="shared" si="37"/>
        <v>6</v>
      </c>
      <c r="P108" s="19">
        <f t="shared" si="38"/>
        <v>11</v>
      </c>
      <c r="Q108" s="27">
        <f t="shared" si="39"/>
        <v>0</v>
      </c>
      <c r="R108" s="27">
        <f t="shared" si="40"/>
        <v>0</v>
      </c>
      <c r="S108" s="27" t="str">
        <f t="shared" si="41"/>
        <v>VP</v>
      </c>
      <c r="T108" s="18" t="s">
        <v>96</v>
      </c>
    </row>
    <row r="109" spans="1:20" x14ac:dyDescent="0.25">
      <c r="A109" s="29" t="str">
        <f t="shared" si="31"/>
        <v>VME2599</v>
      </c>
      <c r="B109" s="175" t="s">
        <v>114</v>
      </c>
      <c r="C109" s="175"/>
      <c r="D109" s="175"/>
      <c r="E109" s="175"/>
      <c r="F109" s="175"/>
      <c r="G109" s="175"/>
      <c r="H109" s="175"/>
      <c r="I109" s="175"/>
      <c r="J109" s="19">
        <f t="shared" si="32"/>
        <v>5</v>
      </c>
      <c r="K109" s="19">
        <f t="shared" si="33"/>
        <v>2</v>
      </c>
      <c r="L109" s="19">
        <f t="shared" si="34"/>
        <v>1</v>
      </c>
      <c r="M109" s="19">
        <f t="shared" si="35"/>
        <v>0</v>
      </c>
      <c r="N109" s="19">
        <f t="shared" si="36"/>
        <v>3</v>
      </c>
      <c r="O109" s="19">
        <f t="shared" si="37"/>
        <v>6</v>
      </c>
      <c r="P109" s="19">
        <f t="shared" si="38"/>
        <v>9</v>
      </c>
      <c r="Q109" s="27" t="str">
        <f t="shared" si="39"/>
        <v>E</v>
      </c>
      <c r="R109" s="27">
        <f t="shared" si="40"/>
        <v>0</v>
      </c>
      <c r="S109" s="27">
        <f t="shared" si="41"/>
        <v>0</v>
      </c>
      <c r="T109" s="18" t="s">
        <v>96</v>
      </c>
    </row>
    <row r="110" spans="1:20" ht="25.5" customHeight="1" x14ac:dyDescent="0.25">
      <c r="A110" s="29" t="str">
        <f t="shared" si="31"/>
        <v>VME2598</v>
      </c>
      <c r="B110" s="164" t="s">
        <v>115</v>
      </c>
      <c r="C110" s="165"/>
      <c r="D110" s="165"/>
      <c r="E110" s="165"/>
      <c r="F110" s="165"/>
      <c r="G110" s="165"/>
      <c r="H110" s="165"/>
      <c r="I110" s="166"/>
      <c r="J110" s="19">
        <f t="shared" si="32"/>
        <v>6</v>
      </c>
      <c r="K110" s="19">
        <f t="shared" si="33"/>
        <v>2</v>
      </c>
      <c r="L110" s="19">
        <f t="shared" si="34"/>
        <v>1</v>
      </c>
      <c r="M110" s="19">
        <f t="shared" si="35"/>
        <v>0</v>
      </c>
      <c r="N110" s="19">
        <f t="shared" si="36"/>
        <v>3</v>
      </c>
      <c r="O110" s="19">
        <f t="shared" si="37"/>
        <v>8</v>
      </c>
      <c r="P110" s="19">
        <f t="shared" si="38"/>
        <v>11</v>
      </c>
      <c r="Q110" s="27" t="str">
        <f t="shared" si="39"/>
        <v>E</v>
      </c>
      <c r="R110" s="27">
        <f t="shared" si="40"/>
        <v>0</v>
      </c>
      <c r="S110" s="27">
        <f t="shared" si="41"/>
        <v>0</v>
      </c>
      <c r="T110" s="18" t="s">
        <v>96</v>
      </c>
    </row>
    <row r="111" spans="1:20" x14ac:dyDescent="0.25">
      <c r="A111" s="29" t="str">
        <f t="shared" si="31"/>
        <v>VME2597</v>
      </c>
      <c r="B111" s="175" t="s">
        <v>116</v>
      </c>
      <c r="C111" s="175"/>
      <c r="D111" s="175"/>
      <c r="E111" s="175"/>
      <c r="F111" s="175"/>
      <c r="G111" s="175"/>
      <c r="H111" s="175"/>
      <c r="I111" s="175"/>
      <c r="J111" s="19">
        <f t="shared" si="32"/>
        <v>11</v>
      </c>
      <c r="K111" s="19">
        <f t="shared" si="33"/>
        <v>1</v>
      </c>
      <c r="L111" s="19">
        <f t="shared" si="34"/>
        <v>2</v>
      </c>
      <c r="M111" s="19">
        <f t="shared" si="35"/>
        <v>4</v>
      </c>
      <c r="N111" s="19">
        <f t="shared" si="36"/>
        <v>7</v>
      </c>
      <c r="O111" s="19">
        <f t="shared" si="37"/>
        <v>13</v>
      </c>
      <c r="P111" s="19">
        <f t="shared" si="38"/>
        <v>20</v>
      </c>
      <c r="Q111" s="27">
        <f t="shared" si="39"/>
        <v>0</v>
      </c>
      <c r="R111" s="27">
        <f t="shared" si="40"/>
        <v>0</v>
      </c>
      <c r="S111" s="27" t="str">
        <f t="shared" si="41"/>
        <v>VP</v>
      </c>
      <c r="T111" s="18" t="s">
        <v>96</v>
      </c>
    </row>
    <row r="112" spans="1:20" x14ac:dyDescent="0.25">
      <c r="A112" s="29" t="str">
        <f t="shared" si="31"/>
        <v>VME2596</v>
      </c>
      <c r="B112" s="175" t="s">
        <v>118</v>
      </c>
      <c r="C112" s="175"/>
      <c r="D112" s="175"/>
      <c r="E112" s="175"/>
      <c r="F112" s="175"/>
      <c r="G112" s="175"/>
      <c r="H112" s="175"/>
      <c r="I112" s="175"/>
      <c r="J112" s="19">
        <f t="shared" si="32"/>
        <v>4</v>
      </c>
      <c r="K112" s="19">
        <f t="shared" si="33"/>
        <v>0</v>
      </c>
      <c r="L112" s="19">
        <f t="shared" si="34"/>
        <v>0</v>
      </c>
      <c r="M112" s="19">
        <f t="shared" si="35"/>
        <v>0</v>
      </c>
      <c r="N112" s="19">
        <f t="shared" si="36"/>
        <v>0</v>
      </c>
      <c r="O112" s="19">
        <f t="shared" si="37"/>
        <v>7</v>
      </c>
      <c r="P112" s="19">
        <f t="shared" si="38"/>
        <v>7</v>
      </c>
      <c r="Q112" s="27">
        <f t="shared" si="39"/>
        <v>0</v>
      </c>
      <c r="R112" s="27" t="str">
        <f t="shared" si="40"/>
        <v>C</v>
      </c>
      <c r="S112" s="27">
        <f t="shared" si="41"/>
        <v>0</v>
      </c>
      <c r="T112" s="18" t="s">
        <v>96</v>
      </c>
    </row>
    <row r="113" spans="1:20" x14ac:dyDescent="0.25">
      <c r="A113" s="29" t="str">
        <f t="shared" si="31"/>
        <v>VME3599</v>
      </c>
      <c r="B113" s="175" t="s">
        <v>122</v>
      </c>
      <c r="C113" s="175"/>
      <c r="D113" s="175"/>
      <c r="E113" s="175"/>
      <c r="F113" s="175"/>
      <c r="G113" s="175"/>
      <c r="H113" s="175"/>
      <c r="I113" s="175"/>
      <c r="J113" s="19">
        <f t="shared" si="32"/>
        <v>6</v>
      </c>
      <c r="K113" s="19">
        <f t="shared" si="33"/>
        <v>2</v>
      </c>
      <c r="L113" s="19">
        <f t="shared" si="34"/>
        <v>1</v>
      </c>
      <c r="M113" s="19">
        <f t="shared" si="35"/>
        <v>0</v>
      </c>
      <c r="N113" s="19">
        <f t="shared" si="36"/>
        <v>3</v>
      </c>
      <c r="O113" s="19">
        <f t="shared" si="37"/>
        <v>8</v>
      </c>
      <c r="P113" s="19">
        <f t="shared" si="38"/>
        <v>11</v>
      </c>
      <c r="Q113" s="27" t="str">
        <f t="shared" si="39"/>
        <v>E</v>
      </c>
      <c r="R113" s="27">
        <f t="shared" si="40"/>
        <v>0</v>
      </c>
      <c r="S113" s="27">
        <f t="shared" si="41"/>
        <v>0</v>
      </c>
      <c r="T113" s="30" t="s">
        <v>96</v>
      </c>
    </row>
    <row r="114" spans="1:20" x14ac:dyDescent="0.25">
      <c r="A114" s="29" t="str">
        <f t="shared" si="31"/>
        <v>VME3598</v>
      </c>
      <c r="B114" s="175" t="s">
        <v>123</v>
      </c>
      <c r="C114" s="175"/>
      <c r="D114" s="175"/>
      <c r="E114" s="175"/>
      <c r="F114" s="175"/>
      <c r="G114" s="175"/>
      <c r="H114" s="175"/>
      <c r="I114" s="175"/>
      <c r="J114" s="19">
        <f t="shared" si="32"/>
        <v>5</v>
      </c>
      <c r="K114" s="19">
        <f t="shared" si="33"/>
        <v>1</v>
      </c>
      <c r="L114" s="19">
        <f t="shared" si="34"/>
        <v>2</v>
      </c>
      <c r="M114" s="19">
        <f t="shared" si="35"/>
        <v>0</v>
      </c>
      <c r="N114" s="19">
        <f t="shared" si="36"/>
        <v>3</v>
      </c>
      <c r="O114" s="19">
        <f t="shared" si="37"/>
        <v>6</v>
      </c>
      <c r="P114" s="19">
        <f t="shared" si="38"/>
        <v>9</v>
      </c>
      <c r="Q114" s="27" t="str">
        <f t="shared" si="39"/>
        <v>E</v>
      </c>
      <c r="R114" s="27">
        <f t="shared" si="40"/>
        <v>0</v>
      </c>
      <c r="S114" s="27">
        <f t="shared" si="41"/>
        <v>0</v>
      </c>
      <c r="T114" s="30" t="s">
        <v>96</v>
      </c>
    </row>
    <row r="115" spans="1:20" x14ac:dyDescent="0.25">
      <c r="A115" s="29" t="str">
        <f t="shared" si="31"/>
        <v>VME2597</v>
      </c>
      <c r="B115" s="175" t="s">
        <v>116</v>
      </c>
      <c r="C115" s="175"/>
      <c r="D115" s="175"/>
      <c r="E115" s="175"/>
      <c r="F115" s="175"/>
      <c r="G115" s="175"/>
      <c r="H115" s="175"/>
      <c r="I115" s="175"/>
      <c r="J115" s="19">
        <f t="shared" si="32"/>
        <v>11</v>
      </c>
      <c r="K115" s="19">
        <f t="shared" si="33"/>
        <v>1</v>
      </c>
      <c r="L115" s="19">
        <f t="shared" si="34"/>
        <v>2</v>
      </c>
      <c r="M115" s="19">
        <f t="shared" si="35"/>
        <v>4</v>
      </c>
      <c r="N115" s="19">
        <f t="shared" si="36"/>
        <v>7</v>
      </c>
      <c r="O115" s="19">
        <f t="shared" si="37"/>
        <v>13</v>
      </c>
      <c r="P115" s="19">
        <f t="shared" si="38"/>
        <v>20</v>
      </c>
      <c r="Q115" s="27">
        <f t="shared" si="39"/>
        <v>0</v>
      </c>
      <c r="R115" s="27">
        <f t="shared" si="40"/>
        <v>0</v>
      </c>
      <c r="S115" s="27" t="str">
        <f t="shared" si="41"/>
        <v>VP</v>
      </c>
      <c r="T115" s="30" t="s">
        <v>96</v>
      </c>
    </row>
    <row r="116" spans="1:20" x14ac:dyDescent="0.25">
      <c r="A116" s="29" t="str">
        <f t="shared" si="31"/>
        <v>VME2596</v>
      </c>
      <c r="B116" s="175" t="s">
        <v>118</v>
      </c>
      <c r="C116" s="175"/>
      <c r="D116" s="175"/>
      <c r="E116" s="175"/>
      <c r="F116" s="175"/>
      <c r="G116" s="175"/>
      <c r="H116" s="175"/>
      <c r="I116" s="175"/>
      <c r="J116" s="19">
        <f t="shared" si="32"/>
        <v>4</v>
      </c>
      <c r="K116" s="19">
        <f t="shared" si="33"/>
        <v>0</v>
      </c>
      <c r="L116" s="19">
        <f t="shared" si="34"/>
        <v>0</v>
      </c>
      <c r="M116" s="19">
        <f t="shared" si="35"/>
        <v>0</v>
      </c>
      <c r="N116" s="19">
        <f t="shared" si="36"/>
        <v>0</v>
      </c>
      <c r="O116" s="19">
        <f t="shared" si="37"/>
        <v>7</v>
      </c>
      <c r="P116" s="19">
        <f t="shared" si="38"/>
        <v>7</v>
      </c>
      <c r="Q116" s="27">
        <f t="shared" si="39"/>
        <v>0</v>
      </c>
      <c r="R116" s="27" t="str">
        <f t="shared" si="40"/>
        <v>C</v>
      </c>
      <c r="S116" s="27">
        <f t="shared" si="41"/>
        <v>0</v>
      </c>
      <c r="T116" s="30" t="s">
        <v>96</v>
      </c>
    </row>
    <row r="117" spans="1:20" ht="30" customHeight="1" x14ac:dyDescent="0.25">
      <c r="A117" s="29" t="str">
        <f t="shared" si="31"/>
        <v>VME4597</v>
      </c>
      <c r="B117" s="164" t="s">
        <v>141</v>
      </c>
      <c r="C117" s="165"/>
      <c r="D117" s="165"/>
      <c r="E117" s="165"/>
      <c r="F117" s="165"/>
      <c r="G117" s="165"/>
      <c r="H117" s="165"/>
      <c r="I117" s="166"/>
      <c r="J117" s="19">
        <f t="shared" si="32"/>
        <v>11</v>
      </c>
      <c r="K117" s="19">
        <f t="shared" si="33"/>
        <v>1</v>
      </c>
      <c r="L117" s="19">
        <f t="shared" si="34"/>
        <v>2</v>
      </c>
      <c r="M117" s="19">
        <f t="shared" si="35"/>
        <v>2</v>
      </c>
      <c r="N117" s="19">
        <f t="shared" si="36"/>
        <v>5</v>
      </c>
      <c r="O117" s="19">
        <f t="shared" si="37"/>
        <v>15</v>
      </c>
      <c r="P117" s="19">
        <f t="shared" si="38"/>
        <v>20</v>
      </c>
      <c r="Q117" s="27" t="str">
        <f t="shared" si="39"/>
        <v>E</v>
      </c>
      <c r="R117" s="27">
        <f t="shared" si="40"/>
        <v>0</v>
      </c>
      <c r="S117" s="27">
        <f t="shared" si="41"/>
        <v>0</v>
      </c>
      <c r="T117" s="30" t="s">
        <v>96</v>
      </c>
    </row>
    <row r="118" spans="1:20" ht="28.5" customHeight="1" x14ac:dyDescent="0.25">
      <c r="A118" s="29" t="str">
        <f t="shared" si="31"/>
        <v>VME4596</v>
      </c>
      <c r="B118" s="164" t="s">
        <v>142</v>
      </c>
      <c r="C118" s="165"/>
      <c r="D118" s="165"/>
      <c r="E118" s="165"/>
      <c r="F118" s="165"/>
      <c r="G118" s="165"/>
      <c r="H118" s="165"/>
      <c r="I118" s="166"/>
      <c r="J118" s="19">
        <f t="shared" si="32"/>
        <v>11</v>
      </c>
      <c r="K118" s="19">
        <f t="shared" si="33"/>
        <v>1</v>
      </c>
      <c r="L118" s="19">
        <f t="shared" si="34"/>
        <v>2</v>
      </c>
      <c r="M118" s="19">
        <f t="shared" si="35"/>
        <v>2</v>
      </c>
      <c r="N118" s="19">
        <f t="shared" si="36"/>
        <v>5</v>
      </c>
      <c r="O118" s="19">
        <f t="shared" si="37"/>
        <v>15</v>
      </c>
      <c r="P118" s="19">
        <f t="shared" si="38"/>
        <v>20</v>
      </c>
      <c r="Q118" s="27" t="str">
        <f t="shared" si="39"/>
        <v>E</v>
      </c>
      <c r="R118" s="27">
        <f t="shared" si="40"/>
        <v>0</v>
      </c>
      <c r="S118" s="27">
        <f t="shared" si="41"/>
        <v>0</v>
      </c>
      <c r="T118" s="18" t="s">
        <v>96</v>
      </c>
    </row>
    <row r="119" spans="1:20" ht="27.75" customHeight="1" x14ac:dyDescent="0.25">
      <c r="A119" s="176" t="s">
        <v>82</v>
      </c>
      <c r="B119" s="177"/>
      <c r="C119" s="177"/>
      <c r="D119" s="177"/>
      <c r="E119" s="177"/>
      <c r="F119" s="177"/>
      <c r="G119" s="177"/>
      <c r="H119" s="177"/>
      <c r="I119" s="178"/>
      <c r="J119" s="35">
        <f t="shared" ref="J119:P119" si="42">SUM(J106:J118)</f>
        <v>96</v>
      </c>
      <c r="K119" s="35">
        <f t="shared" si="42"/>
        <v>16</v>
      </c>
      <c r="L119" s="35">
        <f t="shared" si="42"/>
        <v>16</v>
      </c>
      <c r="M119" s="35">
        <f t="shared" si="42"/>
        <v>16</v>
      </c>
      <c r="N119" s="35">
        <f t="shared" si="42"/>
        <v>48</v>
      </c>
      <c r="O119" s="35">
        <f t="shared" si="42"/>
        <v>126</v>
      </c>
      <c r="P119" s="35">
        <f t="shared" si="42"/>
        <v>174</v>
      </c>
      <c r="Q119" s="36">
        <f>COUNTIF(Q106:Q118,"E")</f>
        <v>8</v>
      </c>
      <c r="R119" s="36">
        <f>COUNTIF(R106:R118,"C")</f>
        <v>2</v>
      </c>
      <c r="S119" s="36">
        <f>COUNTIF(S106:S118,"VP")</f>
        <v>3</v>
      </c>
      <c r="T119" s="37"/>
    </row>
    <row r="120" spans="1:20" ht="17.25" customHeight="1" x14ac:dyDescent="0.25">
      <c r="A120" s="151" t="s">
        <v>48</v>
      </c>
      <c r="B120" s="152"/>
      <c r="C120" s="152"/>
      <c r="D120" s="152"/>
      <c r="E120" s="152"/>
      <c r="F120" s="152"/>
      <c r="G120" s="152"/>
      <c r="H120" s="152"/>
      <c r="I120" s="152"/>
      <c r="J120" s="153"/>
      <c r="K120" s="35">
        <f>K119*14</f>
        <v>224</v>
      </c>
      <c r="L120" s="35">
        <f>L119*14</f>
        <v>224</v>
      </c>
      <c r="M120" s="35">
        <f t="shared" ref="M120:P120" si="43">M119*14</f>
        <v>224</v>
      </c>
      <c r="N120" s="35">
        <f t="shared" si="43"/>
        <v>672</v>
      </c>
      <c r="O120" s="35">
        <f t="shared" si="43"/>
        <v>1764</v>
      </c>
      <c r="P120" s="35">
        <f t="shared" si="43"/>
        <v>2436</v>
      </c>
      <c r="Q120" s="157"/>
      <c r="R120" s="158"/>
      <c r="S120" s="158"/>
      <c r="T120" s="159"/>
    </row>
    <row r="121" spans="1:20" x14ac:dyDescent="0.25">
      <c r="A121" s="154"/>
      <c r="B121" s="155"/>
      <c r="C121" s="155"/>
      <c r="D121" s="155"/>
      <c r="E121" s="155"/>
      <c r="F121" s="155"/>
      <c r="G121" s="155"/>
      <c r="H121" s="155"/>
      <c r="I121" s="155"/>
      <c r="J121" s="156"/>
      <c r="K121" s="145">
        <f>SUM(K120:M120)</f>
        <v>672</v>
      </c>
      <c r="L121" s="146"/>
      <c r="M121" s="147"/>
      <c r="N121" s="148">
        <f>SUM(N120:O120)</f>
        <v>2436</v>
      </c>
      <c r="O121" s="149"/>
      <c r="P121" s="150"/>
      <c r="Q121" s="160"/>
      <c r="R121" s="161"/>
      <c r="S121" s="161"/>
      <c r="T121" s="162"/>
    </row>
    <row r="122" spans="1:20" ht="8.25" customHeight="1" x14ac:dyDescent="0.25"/>
    <row r="123" spans="1:20" x14ac:dyDescent="0.25">
      <c r="B123" s="8"/>
      <c r="C123" s="8"/>
      <c r="D123" s="8"/>
      <c r="E123" s="8"/>
      <c r="F123" s="8"/>
      <c r="G123" s="8"/>
      <c r="H123" s="16"/>
      <c r="I123" s="16"/>
      <c r="J123" s="16"/>
      <c r="M123" s="8"/>
      <c r="N123" s="8"/>
      <c r="O123" s="8"/>
      <c r="P123" s="8"/>
      <c r="Q123" s="8"/>
      <c r="R123" s="8"/>
      <c r="S123" s="8"/>
    </row>
    <row r="125" spans="1:20" ht="41.25" customHeight="1" x14ac:dyDescent="0.25">
      <c r="A125" s="123" t="s">
        <v>99</v>
      </c>
      <c r="B125" s="179"/>
      <c r="C125" s="179"/>
      <c r="D125" s="179"/>
      <c r="E125" s="179"/>
      <c r="F125" s="179"/>
      <c r="G125" s="179"/>
      <c r="H125" s="179"/>
      <c r="I125" s="179"/>
      <c r="J125" s="179"/>
      <c r="K125" s="179"/>
      <c r="L125" s="179"/>
      <c r="M125" s="179"/>
      <c r="N125" s="179"/>
      <c r="O125" s="179"/>
      <c r="P125" s="179"/>
      <c r="Q125" s="179"/>
      <c r="R125" s="179"/>
      <c r="S125" s="179"/>
      <c r="T125" s="179"/>
    </row>
    <row r="126" spans="1:20" ht="27" customHeight="1" x14ac:dyDescent="0.25">
      <c r="A126" s="180" t="s">
        <v>27</v>
      </c>
      <c r="B126" s="182" t="s">
        <v>26</v>
      </c>
      <c r="C126" s="182"/>
      <c r="D126" s="182"/>
      <c r="E126" s="182"/>
      <c r="F126" s="182"/>
      <c r="G126" s="182"/>
      <c r="H126" s="182"/>
      <c r="I126" s="182"/>
      <c r="J126" s="123" t="s">
        <v>40</v>
      </c>
      <c r="K126" s="123" t="s">
        <v>24</v>
      </c>
      <c r="L126" s="123"/>
      <c r="M126" s="123"/>
      <c r="N126" s="123" t="s">
        <v>41</v>
      </c>
      <c r="O126" s="123"/>
      <c r="P126" s="123"/>
      <c r="Q126" s="123" t="s">
        <v>23</v>
      </c>
      <c r="R126" s="123"/>
      <c r="S126" s="123"/>
      <c r="T126" s="123" t="s">
        <v>22</v>
      </c>
    </row>
    <row r="127" spans="1:20" ht="18" customHeight="1" x14ac:dyDescent="0.25">
      <c r="A127" s="181"/>
      <c r="B127" s="182"/>
      <c r="C127" s="182"/>
      <c r="D127" s="182"/>
      <c r="E127" s="182"/>
      <c r="F127" s="182"/>
      <c r="G127" s="182"/>
      <c r="H127" s="182"/>
      <c r="I127" s="182"/>
      <c r="J127" s="123"/>
      <c r="K127" s="28" t="s">
        <v>28</v>
      </c>
      <c r="L127" s="28" t="s">
        <v>29</v>
      </c>
      <c r="M127" s="28" t="s">
        <v>30</v>
      </c>
      <c r="N127" s="28" t="s">
        <v>34</v>
      </c>
      <c r="O127" s="28" t="s">
        <v>7</v>
      </c>
      <c r="P127" s="28" t="s">
        <v>31</v>
      </c>
      <c r="Q127" s="28" t="s">
        <v>32</v>
      </c>
      <c r="R127" s="28" t="s">
        <v>28</v>
      </c>
      <c r="S127" s="28" t="s">
        <v>33</v>
      </c>
      <c r="T127" s="123"/>
    </row>
    <row r="128" spans="1:20" x14ac:dyDescent="0.25">
      <c r="A128" s="29" t="str">
        <f>IF(ISNA(INDEX($A$37:$T$98,MATCH($B128,$B$37:$B$98,0),1)),"",INDEX($A$37:$T$98,MATCH($B128,$B$37:$B$98,0),1))</f>
        <v>VMX1591</v>
      </c>
      <c r="B128" s="175" t="s">
        <v>109</v>
      </c>
      <c r="C128" s="175"/>
      <c r="D128" s="175"/>
      <c r="E128" s="175"/>
      <c r="F128" s="175"/>
      <c r="G128" s="175"/>
      <c r="H128" s="175"/>
      <c r="I128" s="175"/>
      <c r="J128" s="19">
        <f>IF(ISNA(INDEX($A$37:$T$98,MATCH($B128,$B$37:$B$98,0),10)),"",INDEX($A$37:$T$98,MATCH($B128,$B$37:$B$98,0),10))</f>
        <v>8</v>
      </c>
      <c r="K128" s="19">
        <f>IF(ISNA(INDEX($A$37:$T$98,MATCH($B128,$B$37:$B$98,0),11)),"",INDEX($A$37:$T$98,MATCH($B128,$B$37:$B$98,0),11))</f>
        <v>2</v>
      </c>
      <c r="L128" s="19">
        <f>IF(ISNA(INDEX($A$37:$T$98,MATCH($B128,$B$37:$B$98,0),12)),"",INDEX($A$37:$T$98,MATCH($B128,$B$37:$B$98,0),12))</f>
        <v>2</v>
      </c>
      <c r="M128" s="19">
        <f>IF(ISNA(INDEX($A$37:$T$98,MATCH($B128,$B$37:$B$98,0),13)),"",INDEX($A$37:$T$98,MATCH($B128,$B$37:$B$98,0),13))</f>
        <v>0</v>
      </c>
      <c r="N128" s="19">
        <f>IF(ISNA(INDEX($A$37:$T$98,MATCH($B128,$B$37:$B$98,0),14)),"",INDEX($A$37:$T$98,MATCH($B128,$B$37:$B$98,0),14))</f>
        <v>4</v>
      </c>
      <c r="O128" s="19">
        <f>IF(ISNA(INDEX($A$37:$T$98,MATCH($B128,$B$37:$B$98,0),15)),"",INDEX($A$37:$T$98,MATCH($B128,$B$37:$B$98,0),15))</f>
        <v>10</v>
      </c>
      <c r="P128" s="19">
        <f>IF(ISNA(INDEX($A$37:$T$98,MATCH($B128,$B$37:$B$98,0),16)),"",INDEX($A$37:$T$98,MATCH($B128,$B$37:$B$98,0),16))</f>
        <v>14</v>
      </c>
      <c r="Q128" s="27" t="str">
        <f>IF(ISNA(INDEX($A$37:$T$98,MATCH($B128,$B$37:$B$98,0),17)),"",INDEX($A$37:$T$98,MATCH($B128,$B$37:$B$98,0),17))</f>
        <v>E</v>
      </c>
      <c r="R128" s="27">
        <f>IF(ISNA(INDEX($A$37:$T$98,MATCH($B128,$B$37:$B$98,0),18)),"",INDEX($A$37:$T$98,MATCH($B128,$B$37:$B$98,0),18))</f>
        <v>0</v>
      </c>
      <c r="S128" s="27">
        <f>IF(ISNA(INDEX($A$37:$T$98,MATCH($B128,$B$37:$B$98,0),19)),"",INDEX($A$37:$T$98,MATCH($B128,$B$37:$B$98,0),19))</f>
        <v>0</v>
      </c>
      <c r="T128" s="18" t="s">
        <v>97</v>
      </c>
    </row>
    <row r="129" spans="1:24" x14ac:dyDescent="0.25">
      <c r="A129" s="29" t="str">
        <f>IF(ISNA(INDEX($A$37:$T$98,MATCH($B129,$B$37:$B$98,0),1)),"",INDEX($A$37:$T$98,MATCH($B129,$B$37:$B$98,0),1))</f>
        <v>VMX2591</v>
      </c>
      <c r="B129" s="175" t="s">
        <v>117</v>
      </c>
      <c r="C129" s="175"/>
      <c r="D129" s="175"/>
      <c r="E129" s="175"/>
      <c r="F129" s="175"/>
      <c r="G129" s="175"/>
      <c r="H129" s="175"/>
      <c r="I129" s="175"/>
      <c r="J129" s="19">
        <f>IF(ISNA(INDEX($A$37:$T$98,MATCH($B129,$B$37:$B$98,0),10)),"",INDEX($A$37:$T$98,MATCH($B129,$B$37:$B$98,0),10))</f>
        <v>4</v>
      </c>
      <c r="K129" s="19">
        <f>IF(ISNA(INDEX($A$37:$T$98,MATCH($B129,$B$37:$B$98,0),11)),"",INDEX($A$37:$T$98,MATCH($B129,$B$37:$B$98,0),11))</f>
        <v>1</v>
      </c>
      <c r="L129" s="19">
        <f>IF(ISNA(INDEX($A$37:$T$98,MATCH($B129,$B$37:$B$98,0),12)),"",INDEX($A$37:$T$98,MATCH($B129,$B$37:$B$98,0),12))</f>
        <v>0</v>
      </c>
      <c r="M129" s="19">
        <f>IF(ISNA(INDEX($A$37:$T$98,MATCH($B129,$B$37:$B$98,0),13)),"",INDEX($A$37:$T$98,MATCH($B129,$B$37:$B$98,0),13))</f>
        <v>2</v>
      </c>
      <c r="N129" s="19">
        <f>IF(ISNA(INDEX($A$37:$T$98,MATCH($B129,$B$37:$B$98,0),14)),"",INDEX($A$37:$T$98,MATCH($B129,$B$37:$B$98,0),14))</f>
        <v>3</v>
      </c>
      <c r="O129" s="19">
        <f>IF(ISNA(INDEX($A$37:$T$98,MATCH($B129,$B$37:$B$98,0),15)),"",INDEX($A$37:$T$98,MATCH($B129,$B$37:$B$98,0),15))</f>
        <v>4</v>
      </c>
      <c r="P129" s="19">
        <f>IF(ISNA(INDEX($A$37:$T$98,MATCH($B129,$B$37:$B$98,0),16)),"",INDEX($A$37:$T$98,MATCH($B129,$B$37:$B$98,0),16))</f>
        <v>7</v>
      </c>
      <c r="Q129" s="27" t="str">
        <f>IF(ISNA(INDEX($A$37:$T$98,MATCH($B129,$B$37:$B$98,0),17)),"",INDEX($A$37:$T$98,MATCH($B129,$B$37:$B$98,0),17))</f>
        <v>E</v>
      </c>
      <c r="R129" s="27">
        <f>IF(ISNA(INDEX($A$37:$T$98,MATCH($B129,$B$37:$B$98,0),18)),"",INDEX($A$37:$T$98,MATCH($B129,$B$37:$B$98,0),18))</f>
        <v>0</v>
      </c>
      <c r="S129" s="27">
        <f>IF(ISNA(INDEX($A$37:$T$98,MATCH($B129,$B$37:$B$98,0),19)),"",INDEX($A$37:$T$98,MATCH($B129,$B$37:$B$98,0),19))</f>
        <v>0</v>
      </c>
      <c r="T129" s="18" t="s">
        <v>97</v>
      </c>
    </row>
    <row r="130" spans="1:24" x14ac:dyDescent="0.25">
      <c r="A130" s="29" t="str">
        <f>IF(ISNA(INDEX($A$37:$T$98,MATCH($B130,$B$37:$B$98,0),1)),"",INDEX($A$37:$T$98,MATCH($B130,$B$37:$B$98,0),1))</f>
        <v>VMX3591</v>
      </c>
      <c r="B130" s="175" t="s">
        <v>127</v>
      </c>
      <c r="C130" s="175"/>
      <c r="D130" s="175"/>
      <c r="E130" s="175"/>
      <c r="F130" s="175"/>
      <c r="G130" s="175"/>
      <c r="H130" s="175"/>
      <c r="I130" s="175"/>
      <c r="J130" s="19">
        <f>IF(ISNA(INDEX($A$37:$T$98,MATCH($B130,$B$37:$B$98,0),10)),"",INDEX($A$37:$T$98,MATCH($B130,$B$37:$B$98,0),10))</f>
        <v>5</v>
      </c>
      <c r="K130" s="19">
        <f>IF(ISNA(INDEX($A$37:$T$98,MATCH($B130,$B$37:$B$98,0),11)),"",INDEX($A$37:$T$98,MATCH($B130,$B$37:$B$98,0),11))</f>
        <v>1</v>
      </c>
      <c r="L130" s="19">
        <f>IF(ISNA(INDEX($A$37:$T$98,MATCH($B130,$B$37:$B$98,0),12)),"",INDEX($A$37:$T$98,MATCH($B130,$B$37:$B$98,0),12))</f>
        <v>0</v>
      </c>
      <c r="M130" s="19">
        <f>IF(ISNA(INDEX($A$37:$T$98,MATCH($B130,$B$37:$B$98,0),13)),"",INDEX($A$37:$T$98,MATCH($B130,$B$37:$B$98,0),13))</f>
        <v>2</v>
      </c>
      <c r="N130" s="19">
        <f>IF(ISNA(INDEX($A$37:$T$98,MATCH($B130,$B$37:$B$98,0),14)),"",INDEX($A$37:$T$98,MATCH($B130,$B$37:$B$98,0),14))</f>
        <v>3</v>
      </c>
      <c r="O130" s="19">
        <f>IF(ISNA(INDEX($A$37:$T$98,MATCH($B130,$B$37:$B$98,0),15)),"",INDEX($A$37:$T$98,MATCH($B130,$B$37:$B$98,0),15))</f>
        <v>6</v>
      </c>
      <c r="P130" s="19">
        <f>IF(ISNA(INDEX($A$37:$T$98,MATCH($B130,$B$37:$B$98,0),16)),"",INDEX($A$37:$T$98,MATCH($B130,$B$37:$B$98,0),16))</f>
        <v>9</v>
      </c>
      <c r="Q130" s="27" t="str">
        <f>IF(ISNA(INDEX($A$37:$T$98,MATCH($B130,$B$37:$B$98,0),17)),"",INDEX($A$37:$T$98,MATCH($B130,$B$37:$B$98,0),17))</f>
        <v>E</v>
      </c>
      <c r="R130" s="27">
        <f>IF(ISNA(INDEX($A$37:$T$98,MATCH($B130,$B$37:$B$98,0),18)),"",INDEX($A$37:$T$98,MATCH($B130,$B$37:$B$98,0),18))</f>
        <v>0</v>
      </c>
      <c r="S130" s="27">
        <f>IF(ISNA(INDEX($A$37:$T$98,MATCH($B130,$B$37:$B$98,0),19)),"",INDEX($A$37:$T$98,MATCH($B130,$B$37:$B$98,0),19))</f>
        <v>0</v>
      </c>
      <c r="T130" s="18" t="s">
        <v>97</v>
      </c>
    </row>
    <row r="131" spans="1:24" x14ac:dyDescent="0.25">
      <c r="A131" s="29" t="str">
        <f>IF(ISNA(INDEX($A$37:$T$98,MATCH($B131,$B$37:$B$98,0),1)),"",INDEX($A$37:$T$98,MATCH($B131,$B$37:$B$98,0),1))</f>
        <v>VMX4591</v>
      </c>
      <c r="B131" s="175" t="s">
        <v>128</v>
      </c>
      <c r="C131" s="175"/>
      <c r="D131" s="175"/>
      <c r="E131" s="175"/>
      <c r="F131" s="175"/>
      <c r="G131" s="175"/>
      <c r="H131" s="175"/>
      <c r="I131" s="175"/>
      <c r="J131" s="19">
        <f>IF(ISNA(INDEX($A$37:$T$98,MATCH($B131,$B$37:$B$98,0),10)),"",INDEX($A$37:$T$98,MATCH($B131,$B$37:$B$98,0),10))</f>
        <v>8</v>
      </c>
      <c r="K131" s="19">
        <f>IF(ISNA(INDEX($A$37:$T$98,MATCH($B131,$B$37:$B$98,0),11)),"",INDEX($A$37:$T$98,MATCH($B131,$B$37:$B$98,0),11))</f>
        <v>1</v>
      </c>
      <c r="L131" s="19">
        <f>IF(ISNA(INDEX($A$37:$T$98,MATCH($B131,$B$37:$B$98,0),12)),"",INDEX($A$37:$T$98,MATCH($B131,$B$37:$B$98,0),12))</f>
        <v>1</v>
      </c>
      <c r="M131" s="19">
        <f>IF(ISNA(INDEX($A$37:$T$98,MATCH($B131,$B$37:$B$98,0),13)),"",INDEX($A$37:$T$98,MATCH($B131,$B$37:$B$98,0),13))</f>
        <v>2</v>
      </c>
      <c r="N131" s="19">
        <f>IF(ISNA(INDEX($A$37:$T$98,MATCH($B131,$B$37:$B$98,0),14)),"",INDEX($A$37:$T$98,MATCH($B131,$B$37:$B$98,0),14))</f>
        <v>4</v>
      </c>
      <c r="O131" s="19">
        <f>IF(ISNA(INDEX($A$37:$T$98,MATCH($B131,$B$37:$B$98,0),15)),"",INDEX($A$37:$T$98,MATCH($B131,$B$37:$B$98,0),15))</f>
        <v>10</v>
      </c>
      <c r="P131" s="19">
        <f>IF(ISNA(INDEX($A$37:$T$98,MATCH($B131,$B$37:$B$98,0),16)),"",INDEX($A$37:$T$98,MATCH($B131,$B$37:$B$98,0),16))</f>
        <v>14</v>
      </c>
      <c r="Q131" s="27">
        <f>IF(ISNA(INDEX($A$37:$T$98,MATCH($B131,$B$37:$B$98,0),17)),"",INDEX($A$37:$T$98,MATCH($B131,$B$37:$B$98,0),17))</f>
        <v>0</v>
      </c>
      <c r="R131" s="27">
        <f>IF(ISNA(INDEX($A$37:$T$98,MATCH($B131,$B$37:$B$98,0),18)),"",INDEX($A$37:$T$98,MATCH($B131,$B$37:$B$98,0),18))</f>
        <v>0</v>
      </c>
      <c r="S131" s="27" t="str">
        <f>IF(ISNA(INDEX($A$37:$T$98,MATCH($B131,$B$37:$B$98,0),19)),"",INDEX($A$37:$T$98,MATCH($B131,$B$37:$B$98,0),19))</f>
        <v>VP</v>
      </c>
      <c r="T131" s="18" t="s">
        <v>97</v>
      </c>
    </row>
    <row r="132" spans="1:24" ht="28.5" customHeight="1" x14ac:dyDescent="0.25">
      <c r="A132" s="176" t="s">
        <v>82</v>
      </c>
      <c r="B132" s="177"/>
      <c r="C132" s="177"/>
      <c r="D132" s="177"/>
      <c r="E132" s="177"/>
      <c r="F132" s="177"/>
      <c r="G132" s="177"/>
      <c r="H132" s="177"/>
      <c r="I132" s="178"/>
      <c r="J132" s="35">
        <f t="shared" ref="J132:P132" si="44">SUM(J128:J131)</f>
        <v>25</v>
      </c>
      <c r="K132" s="35">
        <f t="shared" si="44"/>
        <v>5</v>
      </c>
      <c r="L132" s="35">
        <f t="shared" si="44"/>
        <v>3</v>
      </c>
      <c r="M132" s="35">
        <f t="shared" si="44"/>
        <v>6</v>
      </c>
      <c r="N132" s="35">
        <f t="shared" si="44"/>
        <v>14</v>
      </c>
      <c r="O132" s="35">
        <f t="shared" si="44"/>
        <v>30</v>
      </c>
      <c r="P132" s="35">
        <f t="shared" si="44"/>
        <v>44</v>
      </c>
      <c r="Q132" s="36">
        <f>COUNTIF(Q128:Q131,"E")</f>
        <v>3</v>
      </c>
      <c r="R132" s="36">
        <f>COUNTIF(R128:R131,"C")</f>
        <v>0</v>
      </c>
      <c r="S132" s="36">
        <f>COUNTIF(S128:S131,"VP")</f>
        <v>1</v>
      </c>
      <c r="T132" s="37"/>
    </row>
    <row r="133" spans="1:24" ht="12.75" customHeight="1" x14ac:dyDescent="0.25">
      <c r="A133" s="151" t="s">
        <v>48</v>
      </c>
      <c r="B133" s="152"/>
      <c r="C133" s="152"/>
      <c r="D133" s="152"/>
      <c r="E133" s="152"/>
      <c r="F133" s="152"/>
      <c r="G133" s="152"/>
      <c r="H133" s="152"/>
      <c r="I133" s="152"/>
      <c r="J133" s="153"/>
      <c r="K133" s="35">
        <f>K132*14</f>
        <v>70</v>
      </c>
      <c r="L133" s="35">
        <f>L132*14</f>
        <v>42</v>
      </c>
      <c r="M133" s="35">
        <f t="shared" ref="M133:P133" si="45">M132*14</f>
        <v>84</v>
      </c>
      <c r="N133" s="35">
        <f t="shared" si="45"/>
        <v>196</v>
      </c>
      <c r="O133" s="35">
        <f t="shared" si="45"/>
        <v>420</v>
      </c>
      <c r="P133" s="35">
        <f t="shared" si="45"/>
        <v>616</v>
      </c>
      <c r="Q133" s="157"/>
      <c r="R133" s="158"/>
      <c r="S133" s="158"/>
      <c r="T133" s="159"/>
    </row>
    <row r="134" spans="1:24" x14ac:dyDescent="0.25">
      <c r="A134" s="154"/>
      <c r="B134" s="155"/>
      <c r="C134" s="155"/>
      <c r="D134" s="155"/>
      <c r="E134" s="155"/>
      <c r="F134" s="155"/>
      <c r="G134" s="155"/>
      <c r="H134" s="155"/>
      <c r="I134" s="155"/>
      <c r="J134" s="156"/>
      <c r="K134" s="145">
        <f>SUM(K133:M133)</f>
        <v>196</v>
      </c>
      <c r="L134" s="146"/>
      <c r="M134" s="147"/>
      <c r="N134" s="148">
        <f>SUM(N133:O133)</f>
        <v>616</v>
      </c>
      <c r="O134" s="149"/>
      <c r="P134" s="150"/>
      <c r="Q134" s="160"/>
      <c r="R134" s="161"/>
      <c r="S134" s="161"/>
      <c r="T134" s="162"/>
    </row>
    <row r="136" spans="1:24" x14ac:dyDescent="0.25">
      <c r="B136" s="2"/>
      <c r="C136" s="2"/>
      <c r="D136" s="2"/>
      <c r="E136" s="2"/>
      <c r="F136" s="2"/>
      <c r="G136" s="2"/>
      <c r="M136" s="8"/>
      <c r="N136" s="8"/>
      <c r="O136" s="8"/>
      <c r="P136" s="8"/>
      <c r="Q136" s="8"/>
      <c r="R136" s="8"/>
      <c r="S136" s="8"/>
    </row>
    <row r="137" spans="1:24" x14ac:dyDescent="0.25">
      <c r="B137" s="8"/>
      <c r="C137" s="8"/>
      <c r="D137" s="8"/>
      <c r="E137" s="8"/>
      <c r="F137" s="8"/>
      <c r="G137" s="8"/>
      <c r="H137" s="16"/>
      <c r="I137" s="16"/>
      <c r="J137" s="16"/>
      <c r="M137" s="8"/>
      <c r="N137" s="8"/>
      <c r="O137" s="8"/>
      <c r="P137" s="8"/>
      <c r="Q137" s="8"/>
      <c r="R137" s="8"/>
      <c r="S137" s="8"/>
    </row>
    <row r="139" spans="1:24" x14ac:dyDescent="0.25">
      <c r="A139" s="163" t="s">
        <v>57</v>
      </c>
      <c r="B139" s="163"/>
    </row>
    <row r="140" spans="1:24" x14ac:dyDescent="0.25">
      <c r="A140" s="167" t="s">
        <v>27</v>
      </c>
      <c r="B140" s="169" t="s">
        <v>49</v>
      </c>
      <c r="C140" s="170"/>
      <c r="D140" s="170"/>
      <c r="E140" s="170"/>
      <c r="F140" s="170"/>
      <c r="G140" s="171"/>
      <c r="H140" s="169" t="s">
        <v>52</v>
      </c>
      <c r="I140" s="171"/>
      <c r="J140" s="120" t="s">
        <v>53</v>
      </c>
      <c r="K140" s="121"/>
      <c r="L140" s="121"/>
      <c r="M140" s="121"/>
      <c r="N140" s="121"/>
      <c r="O140" s="122"/>
      <c r="P140" s="169" t="s">
        <v>47</v>
      </c>
      <c r="Q140" s="171"/>
      <c r="R140" s="120" t="s">
        <v>54</v>
      </c>
      <c r="S140" s="121"/>
      <c r="T140" s="122"/>
    </row>
    <row r="141" spans="1:24" x14ac:dyDescent="0.25">
      <c r="A141" s="168"/>
      <c r="B141" s="172"/>
      <c r="C141" s="173"/>
      <c r="D141" s="173"/>
      <c r="E141" s="173"/>
      <c r="F141" s="173"/>
      <c r="G141" s="174"/>
      <c r="H141" s="172"/>
      <c r="I141" s="174"/>
      <c r="J141" s="120" t="s">
        <v>34</v>
      </c>
      <c r="K141" s="122"/>
      <c r="L141" s="120" t="s">
        <v>7</v>
      </c>
      <c r="M141" s="122"/>
      <c r="N141" s="120" t="s">
        <v>31</v>
      </c>
      <c r="O141" s="122"/>
      <c r="P141" s="172"/>
      <c r="Q141" s="174"/>
      <c r="R141" s="34" t="s">
        <v>55</v>
      </c>
      <c r="S141" s="120" t="s">
        <v>56</v>
      </c>
      <c r="T141" s="122"/>
    </row>
    <row r="142" spans="1:24" x14ac:dyDescent="0.25">
      <c r="A142" s="34">
        <v>1</v>
      </c>
      <c r="B142" s="120" t="s">
        <v>50</v>
      </c>
      <c r="C142" s="121"/>
      <c r="D142" s="121"/>
      <c r="E142" s="121"/>
      <c r="F142" s="121"/>
      <c r="G142" s="122"/>
      <c r="H142" s="130">
        <f>J142</f>
        <v>644</v>
      </c>
      <c r="I142" s="130"/>
      <c r="J142" s="131">
        <f>SUM(N44,N54,N66,N74)*14-J143</f>
        <v>644</v>
      </c>
      <c r="K142" s="132"/>
      <c r="L142" s="131">
        <f>SUM(O44,O54,O66,O74)*14-L143</f>
        <v>1764</v>
      </c>
      <c r="M142" s="132"/>
      <c r="N142" s="133">
        <f>SUM(P44,P54,P66,P74)*14-N143</f>
        <v>2408</v>
      </c>
      <c r="O142" s="134"/>
      <c r="P142" s="135">
        <f>H142/H144</f>
        <v>0.76666666666666672</v>
      </c>
      <c r="Q142" s="136"/>
      <c r="R142" s="50">
        <f>SUM(J44,J54)-R143</f>
        <v>48</v>
      </c>
      <c r="S142" s="137">
        <f>SUM(J66,J74)-S143</f>
        <v>47</v>
      </c>
      <c r="T142" s="138"/>
    </row>
    <row r="143" spans="1:24" x14ac:dyDescent="0.25">
      <c r="A143" s="34">
        <v>2</v>
      </c>
      <c r="B143" s="120" t="s">
        <v>51</v>
      </c>
      <c r="C143" s="121"/>
      <c r="D143" s="121"/>
      <c r="E143" s="121"/>
      <c r="F143" s="121"/>
      <c r="G143" s="122"/>
      <c r="H143" s="139">
        <f>J143</f>
        <v>196</v>
      </c>
      <c r="I143" s="130"/>
      <c r="J143" s="140">
        <f>N95</f>
        <v>196</v>
      </c>
      <c r="K143" s="141"/>
      <c r="L143" s="140">
        <f>O95</f>
        <v>420</v>
      </c>
      <c r="M143" s="141"/>
      <c r="N143" s="142">
        <f>P95</f>
        <v>616</v>
      </c>
      <c r="O143" s="134"/>
      <c r="P143" s="135">
        <f>H143/H144</f>
        <v>0.23333333333333334</v>
      </c>
      <c r="Q143" s="136"/>
      <c r="R143" s="17">
        <v>12</v>
      </c>
      <c r="S143" s="143">
        <v>13</v>
      </c>
      <c r="T143" s="144"/>
      <c r="U143" s="109" t="str">
        <f>IF(N143=P95,"Corect","Nu corespunde cu tabelul de opționale")</f>
        <v>Corect</v>
      </c>
      <c r="V143" s="110"/>
      <c r="W143" s="110"/>
      <c r="X143" s="110"/>
    </row>
    <row r="144" spans="1:24" x14ac:dyDescent="0.25">
      <c r="A144" s="120" t="s">
        <v>25</v>
      </c>
      <c r="B144" s="121"/>
      <c r="C144" s="121"/>
      <c r="D144" s="121"/>
      <c r="E144" s="121"/>
      <c r="F144" s="121"/>
      <c r="G144" s="122"/>
      <c r="H144" s="123">
        <f>J144</f>
        <v>840</v>
      </c>
      <c r="I144" s="123"/>
      <c r="J144" s="123">
        <f>SUM(J142:K143)</f>
        <v>840</v>
      </c>
      <c r="K144" s="123"/>
      <c r="L144" s="124">
        <f>SUM(L142:M143)</f>
        <v>2184</v>
      </c>
      <c r="M144" s="125"/>
      <c r="N144" s="124">
        <f>SUM(N142:O143)</f>
        <v>3024</v>
      </c>
      <c r="O144" s="125"/>
      <c r="P144" s="126">
        <f>SUM(P142:Q143)</f>
        <v>1</v>
      </c>
      <c r="Q144" s="127"/>
      <c r="R144" s="51">
        <f>SUM(R142:R143)</f>
        <v>60</v>
      </c>
      <c r="S144" s="128">
        <f>SUM(S142:T143)</f>
        <v>60</v>
      </c>
      <c r="T144" s="129"/>
    </row>
    <row r="145" spans="1:34" s="49" customFormat="1" x14ac:dyDescent="0.25">
      <c r="U145" s="48"/>
    </row>
    <row r="146" spans="1:34" x14ac:dyDescent="0.25">
      <c r="U146" s="229"/>
      <c r="V146" s="243"/>
      <c r="W146" s="243"/>
      <c r="X146" s="243"/>
      <c r="Y146" s="243"/>
      <c r="Z146" s="243"/>
      <c r="AA146" s="243"/>
      <c r="AB146" s="243"/>
    </row>
    <row r="147" spans="1:34" x14ac:dyDescent="0.25">
      <c r="A147" s="221" t="s">
        <v>68</v>
      </c>
      <c r="B147" s="221"/>
      <c r="C147" s="221"/>
      <c r="D147" s="221"/>
      <c r="E147" s="221"/>
      <c r="F147" s="221"/>
      <c r="G147" s="221"/>
      <c r="H147" s="221"/>
      <c r="I147" s="221"/>
      <c r="J147" s="221"/>
      <c r="K147" s="221"/>
      <c r="L147" s="221"/>
      <c r="M147" s="221"/>
      <c r="N147" s="221"/>
      <c r="O147" s="221"/>
      <c r="P147" s="221"/>
      <c r="Q147" s="221"/>
      <c r="R147" s="221"/>
      <c r="S147" s="221"/>
      <c r="T147" s="221"/>
      <c r="U147" s="243"/>
      <c r="V147" s="243"/>
      <c r="W147" s="243"/>
      <c r="X147" s="243"/>
      <c r="Y147" s="243"/>
      <c r="Z147" s="243"/>
      <c r="AA147" s="243"/>
      <c r="AB147" s="243"/>
    </row>
    <row r="148" spans="1:34" x14ac:dyDescent="0.25">
      <c r="A148" s="38"/>
      <c r="B148" s="38"/>
      <c r="C148" s="38"/>
      <c r="D148" s="38"/>
      <c r="E148" s="38"/>
      <c r="F148" s="38"/>
      <c r="G148" s="38"/>
      <c r="H148" s="38"/>
      <c r="I148" s="38"/>
      <c r="J148" s="38"/>
      <c r="K148" s="38"/>
      <c r="L148" s="38"/>
      <c r="M148" s="38"/>
      <c r="N148" s="38"/>
      <c r="O148" s="38"/>
      <c r="P148" s="38"/>
      <c r="Q148" s="38"/>
      <c r="R148" s="38"/>
      <c r="S148" s="38"/>
      <c r="T148" s="38"/>
      <c r="U148" s="87"/>
      <c r="V148" s="88"/>
      <c r="W148" s="88"/>
      <c r="X148" s="88"/>
      <c r="Y148" s="88"/>
      <c r="Z148" s="88"/>
      <c r="AA148" s="88"/>
      <c r="AB148" s="88"/>
      <c r="AC148" s="88"/>
      <c r="AD148" s="88"/>
      <c r="AE148" s="88"/>
      <c r="AF148" s="88"/>
      <c r="AG148" s="88"/>
      <c r="AH148" s="88"/>
    </row>
    <row r="149" spans="1:34" x14ac:dyDescent="0.25">
      <c r="A149" s="104" t="s">
        <v>69</v>
      </c>
      <c r="B149" s="104"/>
      <c r="C149" s="104"/>
      <c r="D149" s="104"/>
      <c r="E149" s="104"/>
      <c r="F149" s="104"/>
      <c r="G149" s="104"/>
      <c r="H149" s="104"/>
      <c r="I149" s="104"/>
      <c r="J149" s="104"/>
      <c r="K149" s="104"/>
      <c r="L149" s="104"/>
      <c r="M149" s="104"/>
      <c r="N149" s="104"/>
      <c r="O149" s="104"/>
      <c r="P149" s="104"/>
      <c r="Q149" s="104"/>
      <c r="R149" s="104"/>
      <c r="S149" s="104"/>
      <c r="T149" s="104"/>
      <c r="U149" s="88"/>
      <c r="V149" s="88"/>
      <c r="W149" s="88"/>
      <c r="X149" s="88"/>
      <c r="Y149" s="88"/>
      <c r="Z149" s="88"/>
      <c r="AA149" s="88"/>
      <c r="AB149" s="88"/>
      <c r="AC149" s="88"/>
      <c r="AD149" s="88"/>
      <c r="AE149" s="88"/>
      <c r="AF149" s="88"/>
      <c r="AG149" s="88"/>
      <c r="AH149" s="88"/>
    </row>
    <row r="150" spans="1:34" ht="30" customHeight="1" x14ac:dyDescent="0.25">
      <c r="A150" s="105" t="s">
        <v>27</v>
      </c>
      <c r="B150" s="184" t="s">
        <v>26</v>
      </c>
      <c r="C150" s="185"/>
      <c r="D150" s="185"/>
      <c r="E150" s="185"/>
      <c r="F150" s="185"/>
      <c r="G150" s="185"/>
      <c r="H150" s="185"/>
      <c r="I150" s="186"/>
      <c r="J150" s="199" t="s">
        <v>40</v>
      </c>
      <c r="K150" s="183" t="s">
        <v>24</v>
      </c>
      <c r="L150" s="183"/>
      <c r="M150" s="183"/>
      <c r="N150" s="183" t="s">
        <v>41</v>
      </c>
      <c r="O150" s="201"/>
      <c r="P150" s="201"/>
      <c r="Q150" s="183" t="s">
        <v>23</v>
      </c>
      <c r="R150" s="183"/>
      <c r="S150" s="183"/>
      <c r="T150" s="183" t="s">
        <v>22</v>
      </c>
      <c r="U150" s="89"/>
      <c r="V150" s="89"/>
      <c r="W150" s="89"/>
      <c r="X150" s="89"/>
      <c r="Y150" s="89"/>
      <c r="Z150" s="89"/>
      <c r="AA150" s="89"/>
      <c r="AB150" s="89"/>
      <c r="AC150" s="89"/>
      <c r="AD150" s="89"/>
      <c r="AE150" s="89"/>
      <c r="AF150" s="89"/>
      <c r="AG150" s="89"/>
      <c r="AH150" s="89"/>
    </row>
    <row r="151" spans="1:34" x14ac:dyDescent="0.25">
      <c r="A151" s="106"/>
      <c r="B151" s="187"/>
      <c r="C151" s="188"/>
      <c r="D151" s="188"/>
      <c r="E151" s="188"/>
      <c r="F151" s="188"/>
      <c r="G151" s="188"/>
      <c r="H151" s="188"/>
      <c r="I151" s="189"/>
      <c r="J151" s="200"/>
      <c r="K151" s="39" t="s">
        <v>28</v>
      </c>
      <c r="L151" s="39" t="s">
        <v>29</v>
      </c>
      <c r="M151" s="39" t="s">
        <v>30</v>
      </c>
      <c r="N151" s="39" t="s">
        <v>34</v>
      </c>
      <c r="O151" s="39" t="s">
        <v>7</v>
      </c>
      <c r="P151" s="39" t="s">
        <v>31</v>
      </c>
      <c r="Q151" s="39" t="s">
        <v>32</v>
      </c>
      <c r="R151" s="39" t="s">
        <v>28</v>
      </c>
      <c r="S151" s="39" t="s">
        <v>33</v>
      </c>
      <c r="T151" s="183"/>
      <c r="U151" s="89"/>
      <c r="V151" s="89"/>
      <c r="W151" s="89"/>
      <c r="X151" s="89"/>
      <c r="Y151" s="89"/>
      <c r="Z151" s="89"/>
      <c r="AA151" s="89"/>
      <c r="AB151" s="89"/>
      <c r="AC151" s="89"/>
      <c r="AD151" s="89"/>
      <c r="AE151" s="89"/>
      <c r="AF151" s="89"/>
      <c r="AG151" s="89"/>
      <c r="AH151" s="89"/>
    </row>
    <row r="152" spans="1:34" x14ac:dyDescent="0.25">
      <c r="A152" s="90" t="s">
        <v>70</v>
      </c>
      <c r="B152" s="90"/>
      <c r="C152" s="90"/>
      <c r="D152" s="90"/>
      <c r="E152" s="90"/>
      <c r="F152" s="90"/>
      <c r="G152" s="90"/>
      <c r="H152" s="90"/>
      <c r="I152" s="90"/>
      <c r="J152" s="90"/>
      <c r="K152" s="90"/>
      <c r="L152" s="90"/>
      <c r="M152" s="90"/>
      <c r="N152" s="90"/>
      <c r="O152" s="90"/>
      <c r="P152" s="90"/>
      <c r="Q152" s="90"/>
      <c r="R152" s="90"/>
      <c r="S152" s="90"/>
      <c r="T152" s="90"/>
      <c r="U152" s="89"/>
      <c r="V152" s="89"/>
      <c r="W152" s="89"/>
      <c r="X152" s="89"/>
      <c r="Y152" s="89"/>
      <c r="Z152" s="89"/>
      <c r="AA152" s="89"/>
      <c r="AB152" s="89"/>
      <c r="AC152" s="89"/>
      <c r="AD152" s="89"/>
      <c r="AE152" s="89"/>
      <c r="AF152" s="89"/>
      <c r="AG152" s="89"/>
      <c r="AH152" s="89"/>
    </row>
    <row r="153" spans="1:34" x14ac:dyDescent="0.25">
      <c r="A153" s="40" t="s">
        <v>62</v>
      </c>
      <c r="B153" s="91" t="s">
        <v>71</v>
      </c>
      <c r="C153" s="91"/>
      <c r="D153" s="91"/>
      <c r="E153" s="91"/>
      <c r="F153" s="91"/>
      <c r="G153" s="91"/>
      <c r="H153" s="91"/>
      <c r="I153" s="91"/>
      <c r="J153" s="41">
        <v>5</v>
      </c>
      <c r="K153" s="41">
        <v>2</v>
      </c>
      <c r="L153" s="41">
        <v>1</v>
      </c>
      <c r="M153" s="41">
        <v>0</v>
      </c>
      <c r="N153" s="42">
        <f>K153+L153+M153</f>
        <v>3</v>
      </c>
      <c r="O153" s="42">
        <f>P153-N153</f>
        <v>6</v>
      </c>
      <c r="P153" s="42">
        <f>ROUND(PRODUCT(J153,25)/14,0)</f>
        <v>9</v>
      </c>
      <c r="Q153" s="41" t="s">
        <v>32</v>
      </c>
      <c r="R153" s="41"/>
      <c r="S153" s="43"/>
      <c r="T153" s="43" t="s">
        <v>37</v>
      </c>
      <c r="U153" s="89"/>
      <c r="V153" s="89"/>
      <c r="W153" s="89"/>
      <c r="X153" s="89"/>
      <c r="Y153" s="89"/>
      <c r="Z153" s="89"/>
      <c r="AA153" s="89"/>
      <c r="AB153" s="89"/>
      <c r="AC153" s="89"/>
      <c r="AD153" s="89"/>
      <c r="AE153" s="89"/>
      <c r="AF153" s="89"/>
      <c r="AG153" s="89"/>
      <c r="AH153" s="89"/>
    </row>
    <row r="154" spans="1:34" x14ac:dyDescent="0.25">
      <c r="A154" s="40" t="s">
        <v>63</v>
      </c>
      <c r="B154" s="91" t="s">
        <v>72</v>
      </c>
      <c r="C154" s="91"/>
      <c r="D154" s="91"/>
      <c r="E154" s="91"/>
      <c r="F154" s="91"/>
      <c r="G154" s="91"/>
      <c r="H154" s="91"/>
      <c r="I154" s="91"/>
      <c r="J154" s="41">
        <v>5</v>
      </c>
      <c r="K154" s="41">
        <v>2</v>
      </c>
      <c r="L154" s="41">
        <v>1</v>
      </c>
      <c r="M154" s="41">
        <v>0</v>
      </c>
      <c r="N154" s="42">
        <f>K154+L154+M154</f>
        <v>3</v>
      </c>
      <c r="O154" s="42">
        <f>P154-N154</f>
        <v>6</v>
      </c>
      <c r="P154" s="42">
        <f>ROUND(PRODUCT(J154,25)/14,0)</f>
        <v>9</v>
      </c>
      <c r="Q154" s="41" t="s">
        <v>32</v>
      </c>
      <c r="R154" s="41"/>
      <c r="S154" s="43"/>
      <c r="T154" s="43" t="s">
        <v>37</v>
      </c>
      <c r="U154" s="89"/>
      <c r="V154" s="89"/>
      <c r="W154" s="89"/>
      <c r="X154" s="89"/>
      <c r="Y154" s="89"/>
      <c r="Z154" s="89"/>
      <c r="AA154" s="89"/>
      <c r="AB154" s="89"/>
      <c r="AC154" s="89"/>
      <c r="AD154" s="89"/>
      <c r="AE154" s="89"/>
      <c r="AF154" s="89"/>
      <c r="AG154" s="89"/>
      <c r="AH154" s="89"/>
    </row>
    <row r="155" spans="1:34" x14ac:dyDescent="0.25">
      <c r="A155" s="92" t="s">
        <v>73</v>
      </c>
      <c r="B155" s="93"/>
      <c r="C155" s="93"/>
      <c r="D155" s="93"/>
      <c r="E155" s="93"/>
      <c r="F155" s="93"/>
      <c r="G155" s="93"/>
      <c r="H155" s="93"/>
      <c r="I155" s="93"/>
      <c r="J155" s="93"/>
      <c r="K155" s="93"/>
      <c r="L155" s="93"/>
      <c r="M155" s="93"/>
      <c r="N155" s="93"/>
      <c r="O155" s="93"/>
      <c r="P155" s="93"/>
      <c r="Q155" s="93"/>
      <c r="R155" s="93"/>
      <c r="S155" s="93"/>
      <c r="T155" s="94"/>
      <c r="U155" s="89"/>
      <c r="V155" s="89"/>
      <c r="W155" s="89"/>
      <c r="X155" s="89"/>
      <c r="Y155" s="89"/>
      <c r="Z155" s="89"/>
      <c r="AA155" s="89"/>
      <c r="AB155" s="89"/>
      <c r="AC155" s="89"/>
      <c r="AD155" s="89"/>
      <c r="AE155" s="89"/>
      <c r="AF155" s="89"/>
      <c r="AG155" s="89"/>
      <c r="AH155" s="89"/>
    </row>
    <row r="156" spans="1:34" ht="13.5" customHeight="1" x14ac:dyDescent="0.25">
      <c r="A156" s="40" t="s">
        <v>64</v>
      </c>
      <c r="B156" s="101" t="s">
        <v>74</v>
      </c>
      <c r="C156" s="102"/>
      <c r="D156" s="102"/>
      <c r="E156" s="102"/>
      <c r="F156" s="102"/>
      <c r="G156" s="102"/>
      <c r="H156" s="102"/>
      <c r="I156" s="103"/>
      <c r="J156" s="41">
        <v>5</v>
      </c>
      <c r="K156" s="41">
        <v>2</v>
      </c>
      <c r="L156" s="41">
        <v>1</v>
      </c>
      <c r="M156" s="41">
        <v>0</v>
      </c>
      <c r="N156" s="42">
        <f>K156+L156+M156</f>
        <v>3</v>
      </c>
      <c r="O156" s="42">
        <f>P156-N156</f>
        <v>6</v>
      </c>
      <c r="P156" s="42">
        <f>ROUND(PRODUCT(J156,25)/14,0)</f>
        <v>9</v>
      </c>
      <c r="Q156" s="41" t="s">
        <v>32</v>
      </c>
      <c r="R156" s="41"/>
      <c r="S156" s="43"/>
      <c r="T156" s="43" t="s">
        <v>75</v>
      </c>
      <c r="U156" s="89"/>
      <c r="V156" s="89"/>
      <c r="W156" s="89"/>
      <c r="X156" s="89"/>
      <c r="Y156" s="89"/>
      <c r="Z156" s="89"/>
      <c r="AA156" s="89"/>
      <c r="AB156" s="89"/>
      <c r="AC156" s="89"/>
      <c r="AD156" s="89"/>
      <c r="AE156" s="89"/>
      <c r="AF156" s="89"/>
      <c r="AG156" s="89"/>
      <c r="AH156" s="89"/>
    </row>
    <row r="157" spans="1:34" ht="25.5" customHeight="1" x14ac:dyDescent="0.25">
      <c r="A157" s="53" t="s">
        <v>65</v>
      </c>
      <c r="B157" s="101" t="s">
        <v>87</v>
      </c>
      <c r="C157" s="102"/>
      <c r="D157" s="102"/>
      <c r="E157" s="102"/>
      <c r="F157" s="102"/>
      <c r="G157" s="102"/>
      <c r="H157" s="102"/>
      <c r="I157" s="103"/>
      <c r="J157" s="41">
        <v>5</v>
      </c>
      <c r="K157" s="41">
        <v>1</v>
      </c>
      <c r="L157" s="41">
        <v>2</v>
      </c>
      <c r="M157" s="41">
        <v>0</v>
      </c>
      <c r="N157" s="42">
        <f>K157+L157+M157</f>
        <v>3</v>
      </c>
      <c r="O157" s="42">
        <f>P157-N157</f>
        <v>6</v>
      </c>
      <c r="P157" s="42">
        <f>ROUND(PRODUCT(J157,25)/14,0)</f>
        <v>9</v>
      </c>
      <c r="Q157" s="41" t="s">
        <v>32</v>
      </c>
      <c r="R157" s="41"/>
      <c r="S157" s="43"/>
      <c r="T157" s="43" t="s">
        <v>76</v>
      </c>
      <c r="U157" s="89"/>
      <c r="V157" s="89"/>
      <c r="W157" s="89"/>
      <c r="X157" s="89"/>
      <c r="Y157" s="89"/>
      <c r="Z157" s="89"/>
      <c r="AA157" s="89"/>
      <c r="AB157" s="89"/>
      <c r="AC157" s="89"/>
      <c r="AD157" s="89"/>
      <c r="AE157" s="89"/>
      <c r="AF157" s="89"/>
      <c r="AG157" s="89"/>
      <c r="AH157" s="89"/>
    </row>
    <row r="158" spans="1:34" x14ac:dyDescent="0.25">
      <c r="A158" s="92" t="s">
        <v>77</v>
      </c>
      <c r="B158" s="93"/>
      <c r="C158" s="93"/>
      <c r="D158" s="93"/>
      <c r="E158" s="93"/>
      <c r="F158" s="93"/>
      <c r="G158" s="93"/>
      <c r="H158" s="93"/>
      <c r="I158" s="93"/>
      <c r="J158" s="93"/>
      <c r="K158" s="93"/>
      <c r="L158" s="93"/>
      <c r="M158" s="93"/>
      <c r="N158" s="93"/>
      <c r="O158" s="93"/>
      <c r="P158" s="93"/>
      <c r="Q158" s="93"/>
      <c r="R158" s="93"/>
      <c r="S158" s="93"/>
      <c r="T158" s="94"/>
      <c r="U158" s="89"/>
      <c r="V158" s="89"/>
      <c r="W158" s="89"/>
      <c r="X158" s="89"/>
      <c r="Y158" s="89"/>
      <c r="Z158" s="89"/>
      <c r="AA158" s="89"/>
      <c r="AB158" s="89"/>
      <c r="AC158" s="89"/>
      <c r="AD158" s="89"/>
      <c r="AE158" s="89"/>
      <c r="AF158" s="89"/>
      <c r="AG158" s="89"/>
      <c r="AH158" s="89"/>
    </row>
    <row r="159" spans="1:34" ht="26.25" customHeight="1" x14ac:dyDescent="0.25">
      <c r="A159" s="53" t="s">
        <v>78</v>
      </c>
      <c r="B159" s="101" t="s">
        <v>79</v>
      </c>
      <c r="C159" s="102"/>
      <c r="D159" s="102"/>
      <c r="E159" s="102"/>
      <c r="F159" s="102"/>
      <c r="G159" s="102"/>
      <c r="H159" s="102"/>
      <c r="I159" s="103"/>
      <c r="J159" s="41">
        <v>5</v>
      </c>
      <c r="K159" s="41">
        <v>0</v>
      </c>
      <c r="L159" s="41">
        <v>0</v>
      </c>
      <c r="M159" s="41">
        <v>3</v>
      </c>
      <c r="N159" s="42">
        <f>K159+L159+M159</f>
        <v>3</v>
      </c>
      <c r="O159" s="42">
        <f>P159-N159</f>
        <v>6</v>
      </c>
      <c r="P159" s="42">
        <f>ROUND(PRODUCT(J159,25)/14,0)</f>
        <v>9</v>
      </c>
      <c r="Q159" s="41"/>
      <c r="R159" s="41" t="s">
        <v>28</v>
      </c>
      <c r="S159" s="43"/>
      <c r="T159" s="43" t="s">
        <v>75</v>
      </c>
      <c r="U159" s="89"/>
      <c r="V159" s="89"/>
      <c r="W159" s="89"/>
      <c r="X159" s="89"/>
      <c r="Y159" s="89"/>
      <c r="Z159" s="89"/>
      <c r="AA159" s="89"/>
      <c r="AB159" s="89"/>
      <c r="AC159" s="89"/>
      <c r="AD159" s="89"/>
      <c r="AE159" s="89"/>
      <c r="AF159" s="89"/>
      <c r="AG159" s="89"/>
      <c r="AH159" s="89"/>
    </row>
    <row r="160" spans="1:34" ht="22.5" customHeight="1" x14ac:dyDescent="0.25">
      <c r="A160" s="53" t="s">
        <v>80</v>
      </c>
      <c r="B160" s="101" t="s">
        <v>86</v>
      </c>
      <c r="C160" s="102"/>
      <c r="D160" s="102"/>
      <c r="E160" s="102"/>
      <c r="F160" s="102"/>
      <c r="G160" s="102"/>
      <c r="H160" s="102"/>
      <c r="I160" s="103"/>
      <c r="J160" s="41">
        <v>5</v>
      </c>
      <c r="K160" s="41">
        <v>1</v>
      </c>
      <c r="L160" s="41">
        <v>2</v>
      </c>
      <c r="M160" s="41">
        <v>0</v>
      </c>
      <c r="N160" s="42">
        <f>K160+L160+M160</f>
        <v>3</v>
      </c>
      <c r="O160" s="42">
        <f>P160-N160</f>
        <v>6</v>
      </c>
      <c r="P160" s="42">
        <f>ROUND(PRODUCT(J160,25)/14,0)</f>
        <v>9</v>
      </c>
      <c r="Q160" s="41" t="s">
        <v>32</v>
      </c>
      <c r="R160" s="41"/>
      <c r="S160" s="43"/>
      <c r="T160" s="43" t="s">
        <v>76</v>
      </c>
      <c r="U160" s="89"/>
      <c r="V160" s="89"/>
      <c r="W160" s="89"/>
      <c r="X160" s="89"/>
      <c r="Y160" s="89"/>
      <c r="Z160" s="89"/>
      <c r="AA160" s="89"/>
      <c r="AB160" s="89"/>
      <c r="AC160" s="89"/>
      <c r="AD160" s="89"/>
      <c r="AE160" s="89"/>
      <c r="AF160" s="89"/>
      <c r="AG160" s="89"/>
      <c r="AH160" s="89"/>
    </row>
    <row r="161" spans="1:34" x14ac:dyDescent="0.25">
      <c r="A161" s="95" t="s">
        <v>81</v>
      </c>
      <c r="B161" s="96"/>
      <c r="C161" s="96"/>
      <c r="D161" s="96"/>
      <c r="E161" s="96"/>
      <c r="F161" s="96"/>
      <c r="G161" s="96"/>
      <c r="H161" s="96"/>
      <c r="I161" s="96"/>
      <c r="J161" s="96"/>
      <c r="K161" s="96"/>
      <c r="L161" s="96"/>
      <c r="M161" s="96"/>
      <c r="N161" s="96"/>
      <c r="O161" s="96"/>
      <c r="P161" s="96"/>
      <c r="Q161" s="96"/>
      <c r="R161" s="96"/>
      <c r="S161" s="96"/>
      <c r="T161" s="97"/>
      <c r="U161" s="89"/>
      <c r="V161" s="89"/>
      <c r="W161" s="89"/>
      <c r="X161" s="89"/>
      <c r="Y161" s="89"/>
      <c r="Z161" s="89"/>
      <c r="AA161" s="89"/>
      <c r="AB161" s="89"/>
      <c r="AC161" s="89"/>
      <c r="AD161" s="89"/>
      <c r="AE161" s="89"/>
      <c r="AF161" s="89"/>
      <c r="AG161" s="89"/>
      <c r="AH161" s="89"/>
    </row>
    <row r="162" spans="1:34" x14ac:dyDescent="0.25">
      <c r="A162" s="40"/>
      <c r="B162" s="101" t="s">
        <v>66</v>
      </c>
      <c r="C162" s="102"/>
      <c r="D162" s="102"/>
      <c r="E162" s="102"/>
      <c r="F162" s="102"/>
      <c r="G162" s="102"/>
      <c r="H162" s="102"/>
      <c r="I162" s="103"/>
      <c r="J162" s="41">
        <v>5</v>
      </c>
      <c r="K162" s="41"/>
      <c r="L162" s="41"/>
      <c r="M162" s="41"/>
      <c r="N162" s="42"/>
      <c r="O162" s="42"/>
      <c r="P162" s="42"/>
      <c r="Q162" s="41"/>
      <c r="R162" s="41"/>
      <c r="S162" s="43"/>
      <c r="T162" s="44"/>
      <c r="U162" s="89"/>
      <c r="V162" s="89"/>
      <c r="W162" s="89"/>
      <c r="X162" s="89"/>
      <c r="Y162" s="89"/>
      <c r="Z162" s="89"/>
      <c r="AA162" s="89"/>
      <c r="AB162" s="89"/>
      <c r="AC162" s="89"/>
      <c r="AD162" s="89"/>
      <c r="AE162" s="89"/>
      <c r="AF162" s="89"/>
      <c r="AG162" s="89"/>
      <c r="AH162" s="89"/>
    </row>
    <row r="163" spans="1:34" ht="16.5" customHeight="1" x14ac:dyDescent="0.25">
      <c r="A163" s="98" t="s">
        <v>82</v>
      </c>
      <c r="B163" s="99"/>
      <c r="C163" s="99"/>
      <c r="D163" s="99"/>
      <c r="E163" s="99"/>
      <c r="F163" s="99"/>
      <c r="G163" s="99"/>
      <c r="H163" s="99"/>
      <c r="I163" s="100"/>
      <c r="J163" s="45">
        <f>SUM(J153:J154,J156:J157,J159:J160,J162)</f>
        <v>35</v>
      </c>
      <c r="K163" s="45">
        <f t="shared" ref="K163:P163" si="46">SUM(K153:K154,K156:K157,K159:K160,K162)</f>
        <v>8</v>
      </c>
      <c r="L163" s="45">
        <f t="shared" si="46"/>
        <v>7</v>
      </c>
      <c r="M163" s="45">
        <f t="shared" si="46"/>
        <v>3</v>
      </c>
      <c r="N163" s="45">
        <f t="shared" si="46"/>
        <v>18</v>
      </c>
      <c r="O163" s="45">
        <f t="shared" si="46"/>
        <v>36</v>
      </c>
      <c r="P163" s="45">
        <f t="shared" si="46"/>
        <v>54</v>
      </c>
      <c r="Q163" s="46">
        <f>COUNTIF(Q153:Q154,"E")+COUNTIF(Q156:Q157,"E")+COUNTIF(Q159:Q160,"E")+COUNTIF(Q162,"E")</f>
        <v>5</v>
      </c>
      <c r="R163" s="46">
        <f>COUNTIF(R153:R154,"C")+COUNTIF(R156:R157,"C")+COUNTIF(R159:R160,"C")+COUNTIF(R162,"C")</f>
        <v>1</v>
      </c>
      <c r="S163" s="46">
        <f>COUNTIF(S153:S154,"VP")+COUNTIF(S156:S157,"VP")+COUNTIF(S159:S160,"VP")+COUNTIF(S162,"VP")</f>
        <v>0</v>
      </c>
      <c r="T163" s="47"/>
      <c r="U163" s="89"/>
      <c r="V163" s="89"/>
      <c r="W163" s="89"/>
      <c r="X163" s="89"/>
      <c r="Y163" s="89"/>
      <c r="Z163" s="89"/>
      <c r="AA163" s="89"/>
      <c r="AB163" s="89"/>
      <c r="AC163" s="89"/>
      <c r="AD163" s="89"/>
      <c r="AE163" s="89"/>
      <c r="AF163" s="89"/>
      <c r="AG163" s="89"/>
      <c r="AH163" s="89"/>
    </row>
    <row r="164" spans="1:34" ht="16.5" customHeight="1" x14ac:dyDescent="0.25">
      <c r="A164" s="71" t="s">
        <v>48</v>
      </c>
      <c r="B164" s="72"/>
      <c r="C164" s="72"/>
      <c r="D164" s="72"/>
      <c r="E164" s="72"/>
      <c r="F164" s="72"/>
      <c r="G164" s="72"/>
      <c r="H164" s="72"/>
      <c r="I164" s="72"/>
      <c r="J164" s="73"/>
      <c r="K164" s="45">
        <f>SUM(K153:K154,K156:K157,K159:K160)*14</f>
        <v>112</v>
      </c>
      <c r="L164" s="45">
        <f t="shared" ref="L164:P164" si="47">SUM(L153:L154,L156:L157,L159:L160)*14</f>
        <v>98</v>
      </c>
      <c r="M164" s="45">
        <f t="shared" si="47"/>
        <v>42</v>
      </c>
      <c r="N164" s="45">
        <f t="shared" si="47"/>
        <v>252</v>
      </c>
      <c r="O164" s="45">
        <f t="shared" si="47"/>
        <v>504</v>
      </c>
      <c r="P164" s="45">
        <f t="shared" si="47"/>
        <v>756</v>
      </c>
      <c r="Q164" s="77"/>
      <c r="R164" s="78"/>
      <c r="S164" s="78"/>
      <c r="T164" s="79"/>
      <c r="U164" s="89"/>
      <c r="V164" s="89"/>
      <c r="W164" s="89"/>
      <c r="X164" s="89"/>
      <c r="Y164" s="89"/>
      <c r="Z164" s="89"/>
      <c r="AA164" s="89"/>
      <c r="AB164" s="89"/>
      <c r="AC164" s="89"/>
      <c r="AD164" s="89"/>
      <c r="AE164" s="89"/>
      <c r="AF164" s="89"/>
      <c r="AG164" s="89"/>
      <c r="AH164" s="89"/>
    </row>
    <row r="165" spans="1:34" ht="16.5" customHeight="1" x14ac:dyDescent="0.25">
      <c r="A165" s="74"/>
      <c r="B165" s="75"/>
      <c r="C165" s="75"/>
      <c r="D165" s="75"/>
      <c r="E165" s="75"/>
      <c r="F165" s="75"/>
      <c r="G165" s="75"/>
      <c r="H165" s="75"/>
      <c r="I165" s="75"/>
      <c r="J165" s="76"/>
      <c r="K165" s="83">
        <f>SUM(K164:M164)</f>
        <v>252</v>
      </c>
      <c r="L165" s="84"/>
      <c r="M165" s="85"/>
      <c r="N165" s="83">
        <f>SUM(N164:O164)</f>
        <v>756</v>
      </c>
      <c r="O165" s="84"/>
      <c r="P165" s="85"/>
      <c r="Q165" s="80"/>
      <c r="R165" s="81"/>
      <c r="S165" s="81"/>
      <c r="T165" s="82"/>
      <c r="U165" s="89"/>
      <c r="V165" s="89"/>
      <c r="W165" s="89"/>
      <c r="X165" s="89"/>
      <c r="Y165" s="89"/>
      <c r="Z165" s="89"/>
      <c r="AA165" s="89"/>
      <c r="AB165" s="89"/>
      <c r="AC165" s="89"/>
      <c r="AD165" s="89"/>
      <c r="AE165" s="89"/>
      <c r="AF165" s="89"/>
      <c r="AG165" s="89"/>
      <c r="AH165" s="89"/>
    </row>
    <row r="166" spans="1:34" x14ac:dyDescent="0.25">
      <c r="A166" s="38"/>
      <c r="B166" s="38"/>
      <c r="C166" s="38"/>
      <c r="D166" s="38"/>
      <c r="E166" s="38"/>
      <c r="F166" s="38"/>
      <c r="G166" s="38"/>
      <c r="H166" s="38"/>
      <c r="I166" s="38"/>
      <c r="J166" s="38"/>
      <c r="K166" s="38"/>
      <c r="L166" s="38"/>
      <c r="M166" s="38"/>
      <c r="N166" s="38"/>
      <c r="O166" s="38"/>
      <c r="P166" s="38"/>
      <c r="Q166" s="38"/>
      <c r="R166" s="38"/>
      <c r="S166" s="38"/>
      <c r="T166" s="38"/>
      <c r="U166" s="89"/>
      <c r="V166" s="89"/>
      <c r="W166" s="89"/>
      <c r="X166" s="89"/>
      <c r="Y166" s="89"/>
      <c r="Z166" s="89"/>
      <c r="AA166" s="89"/>
      <c r="AB166" s="89"/>
      <c r="AC166" s="89"/>
      <c r="AD166" s="89"/>
      <c r="AE166" s="89"/>
      <c r="AF166" s="89"/>
      <c r="AG166" s="89"/>
      <c r="AH166" s="89"/>
    </row>
    <row r="167" spans="1:34" x14ac:dyDescent="0.25">
      <c r="A167" s="86" t="s">
        <v>83</v>
      </c>
      <c r="B167" s="86"/>
      <c r="C167" s="86"/>
      <c r="D167" s="86"/>
      <c r="E167" s="86"/>
      <c r="F167" s="86"/>
      <c r="G167" s="86"/>
      <c r="H167" s="86"/>
      <c r="I167" s="86"/>
      <c r="J167" s="86"/>
      <c r="K167" s="86"/>
      <c r="L167" s="86"/>
      <c r="M167" s="86"/>
      <c r="N167" s="86"/>
      <c r="O167" s="86"/>
      <c r="P167" s="86"/>
      <c r="Q167" s="86"/>
      <c r="R167" s="86"/>
      <c r="S167" s="86"/>
      <c r="T167" s="86"/>
      <c r="U167" s="89"/>
      <c r="V167" s="89"/>
      <c r="W167" s="89"/>
      <c r="X167" s="89"/>
      <c r="Y167" s="89"/>
      <c r="Z167" s="89"/>
      <c r="AA167" s="89"/>
      <c r="AB167" s="89"/>
      <c r="AC167" s="89"/>
      <c r="AD167" s="89"/>
      <c r="AE167" s="89"/>
      <c r="AF167" s="89"/>
      <c r="AG167" s="89"/>
      <c r="AH167" s="89"/>
    </row>
    <row r="168" spans="1:34" x14ac:dyDescent="0.25">
      <c r="A168" s="86" t="s">
        <v>84</v>
      </c>
      <c r="B168" s="86"/>
      <c r="C168" s="86"/>
      <c r="D168" s="86"/>
      <c r="E168" s="86"/>
      <c r="F168" s="86"/>
      <c r="G168" s="86"/>
      <c r="H168" s="86"/>
      <c r="I168" s="86"/>
      <c r="J168" s="86"/>
      <c r="K168" s="86"/>
      <c r="L168" s="86"/>
      <c r="M168" s="86"/>
      <c r="N168" s="86"/>
      <c r="O168" s="86"/>
      <c r="P168" s="86"/>
      <c r="Q168" s="86"/>
      <c r="R168" s="86"/>
      <c r="S168" s="86"/>
      <c r="T168" s="86"/>
      <c r="U168" s="89"/>
      <c r="V168" s="89"/>
      <c r="W168" s="89"/>
      <c r="X168" s="89"/>
      <c r="Y168" s="89"/>
      <c r="Z168" s="89"/>
      <c r="AA168" s="89"/>
      <c r="AB168" s="89"/>
      <c r="AC168" s="89"/>
      <c r="AD168" s="89"/>
      <c r="AE168" s="89"/>
      <c r="AF168" s="89"/>
      <c r="AG168" s="89"/>
      <c r="AH168" s="89"/>
    </row>
    <row r="169" spans="1:34" x14ac:dyDescent="0.25">
      <c r="A169" s="86" t="s">
        <v>85</v>
      </c>
      <c r="B169" s="86"/>
      <c r="C169" s="86"/>
      <c r="D169" s="86"/>
      <c r="E169" s="86"/>
      <c r="F169" s="86"/>
      <c r="G169" s="86"/>
      <c r="H169" s="86"/>
      <c r="I169" s="86"/>
      <c r="J169" s="86"/>
      <c r="K169" s="86"/>
      <c r="L169" s="86"/>
      <c r="M169" s="86"/>
      <c r="N169" s="86"/>
      <c r="O169" s="86"/>
      <c r="P169" s="86"/>
      <c r="Q169" s="86"/>
      <c r="R169" s="86"/>
      <c r="S169" s="86"/>
      <c r="T169" s="86"/>
      <c r="U169" s="89"/>
      <c r="V169" s="89"/>
      <c r="W169" s="89"/>
      <c r="X169" s="89"/>
      <c r="Y169" s="89"/>
      <c r="Z169" s="89"/>
      <c r="AA169" s="89"/>
      <c r="AB169" s="89"/>
      <c r="AC169" s="89"/>
      <c r="AD169" s="89"/>
      <c r="AE169" s="89"/>
      <c r="AF169" s="89"/>
      <c r="AG169" s="89"/>
      <c r="AH169" s="89"/>
    </row>
    <row r="170" spans="1:34" x14ac:dyDescent="0.25">
      <c r="U170" s="89"/>
      <c r="V170" s="89"/>
      <c r="W170" s="89"/>
      <c r="X170" s="89"/>
      <c r="Y170" s="89"/>
      <c r="Z170" s="89"/>
      <c r="AA170" s="89"/>
      <c r="AB170" s="89"/>
      <c r="AC170" s="89"/>
      <c r="AD170" s="89"/>
      <c r="AE170" s="89"/>
      <c r="AF170" s="89"/>
      <c r="AG170" s="89"/>
      <c r="AH170" s="89"/>
    </row>
    <row r="171" spans="1:34" x14ac:dyDescent="0.25">
      <c r="U171" s="89"/>
      <c r="V171" s="89"/>
      <c r="W171" s="89"/>
      <c r="X171" s="89"/>
      <c r="Y171" s="89"/>
      <c r="Z171" s="89"/>
      <c r="AA171" s="89"/>
      <c r="AB171" s="89"/>
      <c r="AC171" s="89"/>
      <c r="AD171" s="89"/>
      <c r="AE171" s="89"/>
      <c r="AF171" s="89"/>
      <c r="AG171" s="89"/>
      <c r="AH171" s="89"/>
    </row>
    <row r="172" spans="1:34" x14ac:dyDescent="0.25">
      <c r="U172" s="89"/>
      <c r="V172" s="89"/>
      <c r="W172" s="89"/>
      <c r="X172" s="89"/>
      <c r="Y172" s="89"/>
      <c r="Z172" s="89"/>
      <c r="AA172" s="89"/>
      <c r="AB172" s="89"/>
      <c r="AC172" s="89"/>
      <c r="AD172" s="89"/>
      <c r="AE172" s="89"/>
      <c r="AF172" s="89"/>
      <c r="AG172" s="89"/>
      <c r="AH172" s="89"/>
    </row>
    <row r="173" spans="1:34" x14ac:dyDescent="0.25">
      <c r="U173" s="89"/>
      <c r="V173" s="89"/>
      <c r="W173" s="89"/>
      <c r="X173" s="89"/>
      <c r="Y173" s="89"/>
      <c r="Z173" s="89"/>
      <c r="AA173" s="89"/>
      <c r="AB173" s="89"/>
      <c r="AC173" s="89"/>
      <c r="AD173" s="89"/>
      <c r="AE173" s="89"/>
      <c r="AF173" s="89"/>
      <c r="AG173" s="89"/>
      <c r="AH173" s="89"/>
    </row>
    <row r="174" spans="1:34" x14ac:dyDescent="0.25">
      <c r="U174" s="89"/>
      <c r="V174" s="89"/>
      <c r="W174" s="89"/>
      <c r="X174" s="89"/>
      <c r="Y174" s="89"/>
      <c r="Z174" s="89"/>
      <c r="AA174" s="89"/>
      <c r="AB174" s="89"/>
      <c r="AC174" s="89"/>
      <c r="AD174" s="89"/>
      <c r="AE174" s="89"/>
      <c r="AF174" s="89"/>
      <c r="AG174" s="89"/>
      <c r="AH174" s="89"/>
    </row>
    <row r="175" spans="1:34" x14ac:dyDescent="0.25">
      <c r="U175" s="89"/>
      <c r="V175" s="89"/>
      <c r="W175" s="89"/>
      <c r="X175" s="89"/>
      <c r="Y175" s="89"/>
      <c r="Z175" s="89"/>
      <c r="AA175" s="89"/>
      <c r="AB175" s="89"/>
      <c r="AC175" s="89"/>
      <c r="AD175" s="89"/>
      <c r="AE175" s="89"/>
      <c r="AF175" s="89"/>
      <c r="AG175" s="89"/>
      <c r="AH175" s="89"/>
    </row>
  </sheetData>
  <sheetProtection formatCells="0" formatRows="0" insertRows="0"/>
  <mergeCells count="250">
    <mergeCell ref="B150:I151"/>
    <mergeCell ref="J150:J151"/>
    <mergeCell ref="K150:M150"/>
    <mergeCell ref="N150:P150"/>
    <mergeCell ref="Q150:S150"/>
    <mergeCell ref="T150:T151"/>
    <mergeCell ref="A68:T68"/>
    <mergeCell ref="J69:J70"/>
    <mergeCell ref="K69:M69"/>
    <mergeCell ref="N69:P69"/>
    <mergeCell ref="Q69:S69"/>
    <mergeCell ref="A69:A70"/>
    <mergeCell ref="B89:I89"/>
    <mergeCell ref="B86:I86"/>
    <mergeCell ref="B87:I87"/>
    <mergeCell ref="A88:T88"/>
    <mergeCell ref="B109:I109"/>
    <mergeCell ref="Q80:S80"/>
    <mergeCell ref="K96:M96"/>
    <mergeCell ref="N96:P96"/>
    <mergeCell ref="Q95:T96"/>
    <mergeCell ref="A94:I94"/>
    <mergeCell ref="A95:J96"/>
    <mergeCell ref="B84:I84"/>
    <mergeCell ref="U146:AB147"/>
    <mergeCell ref="U11:Z14"/>
    <mergeCell ref="U22:AA25"/>
    <mergeCell ref="A147:T147"/>
    <mergeCell ref="B47:I48"/>
    <mergeCell ref="B50:I50"/>
    <mergeCell ref="B53:I53"/>
    <mergeCell ref="A47:A48"/>
    <mergeCell ref="B54:I54"/>
    <mergeCell ref="B51:I51"/>
    <mergeCell ref="B52:I52"/>
    <mergeCell ref="B49:I49"/>
    <mergeCell ref="A59:A60"/>
    <mergeCell ref="B59:I60"/>
    <mergeCell ref="T47:T48"/>
    <mergeCell ref="A46:T46"/>
    <mergeCell ref="J47:J48"/>
    <mergeCell ref="B43:I43"/>
    <mergeCell ref="M17:T17"/>
    <mergeCell ref="M18:T18"/>
    <mergeCell ref="M13:T13"/>
    <mergeCell ref="M16:T16"/>
    <mergeCell ref="B74:I74"/>
    <mergeCell ref="B92:I92"/>
    <mergeCell ref="R6:T6"/>
    <mergeCell ref="M8:T11"/>
    <mergeCell ref="A15:K15"/>
    <mergeCell ref="J38:J39"/>
    <mergeCell ref="A37:T37"/>
    <mergeCell ref="M25:T31"/>
    <mergeCell ref="A20:K23"/>
    <mergeCell ref="M21:T23"/>
    <mergeCell ref="I26:K26"/>
    <mergeCell ref="B26:C26"/>
    <mergeCell ref="H26:H27"/>
    <mergeCell ref="A25:G25"/>
    <mergeCell ref="G26:G27"/>
    <mergeCell ref="A13:K13"/>
    <mergeCell ref="A14:K14"/>
    <mergeCell ref="A16:K16"/>
    <mergeCell ref="T38:T39"/>
    <mergeCell ref="N38:P38"/>
    <mergeCell ref="K38:M38"/>
    <mergeCell ref="Q38:S38"/>
    <mergeCell ref="A11:K11"/>
    <mergeCell ref="A12:K12"/>
    <mergeCell ref="M15:T15"/>
    <mergeCell ref="A38:A39"/>
    <mergeCell ref="A2:K2"/>
    <mergeCell ref="A6:K6"/>
    <mergeCell ref="O5:Q5"/>
    <mergeCell ref="O6:Q6"/>
    <mergeCell ref="O3:Q3"/>
    <mergeCell ref="O4:Q4"/>
    <mergeCell ref="M4:N4"/>
    <mergeCell ref="A10:K10"/>
    <mergeCell ref="M6:N6"/>
    <mergeCell ref="A7:K7"/>
    <mergeCell ref="A8:K8"/>
    <mergeCell ref="A9:K9"/>
    <mergeCell ref="R3:T3"/>
    <mergeCell ref="R4:T4"/>
    <mergeCell ref="R5:T5"/>
    <mergeCell ref="B38:I39"/>
    <mergeCell ref="A1:K1"/>
    <mergeCell ref="A3:K3"/>
    <mergeCell ref="K47:M47"/>
    <mergeCell ref="M19:T19"/>
    <mergeCell ref="M1:T1"/>
    <mergeCell ref="M14:T14"/>
    <mergeCell ref="A4:K5"/>
    <mergeCell ref="A35:T35"/>
    <mergeCell ref="A19:K19"/>
    <mergeCell ref="A17:K17"/>
    <mergeCell ref="M3:N3"/>
    <mergeCell ref="M5:N5"/>
    <mergeCell ref="D26:F26"/>
    <mergeCell ref="A18:K18"/>
    <mergeCell ref="N47:P47"/>
    <mergeCell ref="Q47:S47"/>
    <mergeCell ref="B42:I42"/>
    <mergeCell ref="B40:I40"/>
    <mergeCell ref="B41:I41"/>
    <mergeCell ref="B44:I44"/>
    <mergeCell ref="B62:I62"/>
    <mergeCell ref="A58:T58"/>
    <mergeCell ref="J59:J60"/>
    <mergeCell ref="K59:M59"/>
    <mergeCell ref="A79:T79"/>
    <mergeCell ref="T69:T70"/>
    <mergeCell ref="B66:I66"/>
    <mergeCell ref="B69:I70"/>
    <mergeCell ref="B63:I63"/>
    <mergeCell ref="B64:I64"/>
    <mergeCell ref="B65:I65"/>
    <mergeCell ref="N59:P59"/>
    <mergeCell ref="Q59:S59"/>
    <mergeCell ref="T59:T60"/>
    <mergeCell ref="B71:I71"/>
    <mergeCell ref="B72:I72"/>
    <mergeCell ref="B73:I73"/>
    <mergeCell ref="B61:I61"/>
    <mergeCell ref="T80:T81"/>
    <mergeCell ref="B80:I81"/>
    <mergeCell ref="A91:T91"/>
    <mergeCell ref="B90:I90"/>
    <mergeCell ref="B93:I93"/>
    <mergeCell ref="A82:T82"/>
    <mergeCell ref="A85:T85"/>
    <mergeCell ref="B83:I83"/>
    <mergeCell ref="J80:J81"/>
    <mergeCell ref="K80:M80"/>
    <mergeCell ref="N80:P80"/>
    <mergeCell ref="A80:A81"/>
    <mergeCell ref="T104:T105"/>
    <mergeCell ref="A103:T103"/>
    <mergeCell ref="N104:P104"/>
    <mergeCell ref="B106:I106"/>
    <mergeCell ref="B107:I107"/>
    <mergeCell ref="B108:I108"/>
    <mergeCell ref="Q104:S104"/>
    <mergeCell ref="A104:A105"/>
    <mergeCell ref="B104:I105"/>
    <mergeCell ref="J104:J105"/>
    <mergeCell ref="K104:M104"/>
    <mergeCell ref="T126:T127"/>
    <mergeCell ref="B128:I128"/>
    <mergeCell ref="B129:I129"/>
    <mergeCell ref="B130:I130"/>
    <mergeCell ref="Q126:S126"/>
    <mergeCell ref="Q120:T121"/>
    <mergeCell ref="K121:M121"/>
    <mergeCell ref="N121:P121"/>
    <mergeCell ref="A119:I119"/>
    <mergeCell ref="A120:J121"/>
    <mergeCell ref="A125:T125"/>
    <mergeCell ref="A126:A127"/>
    <mergeCell ref="B126:I127"/>
    <mergeCell ref="J126:J127"/>
    <mergeCell ref="K126:M126"/>
    <mergeCell ref="B117:I117"/>
    <mergeCell ref="A140:A141"/>
    <mergeCell ref="B140:G141"/>
    <mergeCell ref="H140:I141"/>
    <mergeCell ref="J140:O140"/>
    <mergeCell ref="B131:I131"/>
    <mergeCell ref="A132:I132"/>
    <mergeCell ref="B110:I110"/>
    <mergeCell ref="B118:I118"/>
    <mergeCell ref="N126:P126"/>
    <mergeCell ref="B111:I111"/>
    <mergeCell ref="B112:I112"/>
    <mergeCell ref="B113:I113"/>
    <mergeCell ref="B114:I114"/>
    <mergeCell ref="B115:I115"/>
    <mergeCell ref="B116:I116"/>
    <mergeCell ref="P140:Q141"/>
    <mergeCell ref="R140:T140"/>
    <mergeCell ref="J141:K141"/>
    <mergeCell ref="L141:M141"/>
    <mergeCell ref="N141:O141"/>
    <mergeCell ref="S141:T141"/>
    <mergeCell ref="K134:M134"/>
    <mergeCell ref="N134:P134"/>
    <mergeCell ref="A133:J134"/>
    <mergeCell ref="Q133:T134"/>
    <mergeCell ref="A139:B139"/>
    <mergeCell ref="A144:G144"/>
    <mergeCell ref="H144:I144"/>
    <mergeCell ref="J144:K144"/>
    <mergeCell ref="L144:M144"/>
    <mergeCell ref="N144:O144"/>
    <mergeCell ref="P144:Q144"/>
    <mergeCell ref="S144:T144"/>
    <mergeCell ref="B142:G142"/>
    <mergeCell ref="H142:I142"/>
    <mergeCell ref="J142:K142"/>
    <mergeCell ref="L142:M142"/>
    <mergeCell ref="N142:O142"/>
    <mergeCell ref="P142:Q142"/>
    <mergeCell ref="S142:T142"/>
    <mergeCell ref="B143:G143"/>
    <mergeCell ref="H143:I143"/>
    <mergeCell ref="J143:K143"/>
    <mergeCell ref="L143:M143"/>
    <mergeCell ref="N143:O143"/>
    <mergeCell ref="P143:Q143"/>
    <mergeCell ref="S143:T143"/>
    <mergeCell ref="U74:W74"/>
    <mergeCell ref="U143:X143"/>
    <mergeCell ref="U3:X3"/>
    <mergeCell ref="U4:X4"/>
    <mergeCell ref="U5:X5"/>
    <mergeCell ref="U6:X6"/>
    <mergeCell ref="U28:V28"/>
    <mergeCell ref="U29:V29"/>
    <mergeCell ref="U44:W44"/>
    <mergeCell ref="U54:W54"/>
    <mergeCell ref="U66:W66"/>
    <mergeCell ref="U17:Z19"/>
    <mergeCell ref="U83:Y84"/>
    <mergeCell ref="U85:Y88"/>
    <mergeCell ref="A164:J165"/>
    <mergeCell ref="Q164:T165"/>
    <mergeCell ref="K165:M165"/>
    <mergeCell ref="N165:P165"/>
    <mergeCell ref="A167:T167"/>
    <mergeCell ref="A168:T168"/>
    <mergeCell ref="A169:T169"/>
    <mergeCell ref="U148:AH149"/>
    <mergeCell ref="U150:AA175"/>
    <mergeCell ref="AB150:AH175"/>
    <mergeCell ref="A152:T152"/>
    <mergeCell ref="B153:I153"/>
    <mergeCell ref="A155:T155"/>
    <mergeCell ref="A158:T158"/>
    <mergeCell ref="A161:T161"/>
    <mergeCell ref="A163:I163"/>
    <mergeCell ref="B156:I156"/>
    <mergeCell ref="B157:I157"/>
    <mergeCell ref="B159:I159"/>
    <mergeCell ref="B160:I160"/>
    <mergeCell ref="B154:I154"/>
    <mergeCell ref="B162:I162"/>
    <mergeCell ref="A149:T149"/>
    <mergeCell ref="A150:A151"/>
  </mergeCells>
  <phoneticPr fontId="6" type="noConversion"/>
  <conditionalFormatting sqref="U3:U6 U28:U29 U143">
    <cfRule type="cellIs" dxfId="23" priority="47" operator="equal">
      <formula>"E bine"</formula>
    </cfRule>
  </conditionalFormatting>
  <conditionalFormatting sqref="U3:U6 U28:U29 U143">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V6 U28:V29 U143:V143">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28:V29 U143:X143">
    <cfRule type="cellIs" dxfId="11" priority="24" operator="equal">
      <formula>"Corect"</formula>
    </cfRule>
  </conditionalFormatting>
  <conditionalFormatting sqref="U28:V28">
    <cfRule type="cellIs" dxfId="10" priority="23" operator="equal">
      <formula>"Correct"</formula>
    </cfRule>
  </conditionalFormatting>
  <conditionalFormatting sqref="U44:W44 U54:W54 U66:W66 U74:W74">
    <cfRule type="cellIs" dxfId="9" priority="20" operator="equal">
      <formula>"E trebuie să fie cel puțin egal cu C+VP"</formula>
    </cfRule>
    <cfRule type="cellIs" dxfId="8" priority="21" operator="equal">
      <formula>"Corect"</formula>
    </cfRule>
  </conditionalFormatting>
  <conditionalFormatting sqref="U143:V143">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5">
    <dataValidation type="list" allowBlank="1" showInputMessage="1" showErrorMessage="1" sqref="R156:R157 R159:R160 R153:R154 R162 R71:R73 R61:R65 R86:R87 R40:R43 R83:R84 R49:R53 R89:R90 R92:R93">
      <formula1>$R$39</formula1>
    </dataValidation>
    <dataValidation type="list" allowBlank="1" showInputMessage="1" showErrorMessage="1" sqref="Q156:Q157 Q159:Q160 Q153:Q154 Q162 Q71:Q73 Q61:Q65 Q86:Q87 Q40:Q43 Q83:Q84 Q49:Q53 Q89:Q90 Q92:Q93">
      <formula1>$Q$39</formula1>
    </dataValidation>
    <dataValidation type="list" allowBlank="1" showInputMessage="1" showErrorMessage="1" sqref="S156:S157 S159:S160 S153:S154 S162 S92:S93 S71:S73 S40:S43 S89:S90 S83:S84 S86:S87 S49:S53 S61:S65">
      <formula1>$S$39</formula1>
    </dataValidation>
    <dataValidation type="list" allowBlank="1" showInputMessage="1" showErrorMessage="1" sqref="T92:T93 T61:T65 T40:T43 T89:T90 T86:T87 T83:T84 T49:T53 T71:T73 T128:T131 T106:T118">
      <formula1>$O$36:$S$36</formula1>
    </dataValidation>
    <dataValidation type="list" allowBlank="1" showInputMessage="1" showErrorMessage="1" sqref="B128:I131 B106:I118">
      <formula1>$B$38:$B$98</formula1>
    </dataValidation>
  </dataValidations>
  <pageMargins left="0.7" right="0.7" top="0.75" bottom="0.75" header="0.3" footer="0.3"/>
  <pageSetup paperSize="9" orientation="landscape" blackAndWhite="1" r:id="rId1"/>
  <headerFooter>
    <oddHeader>&amp;R&amp;P</oddHeader>
    <oddFooter>&amp;LRECTOR,
Acad.Prof.univ.dr. Ioan Aurel POP&amp;CDECAN,
Prof.univ.dr. Liviu MALIȚA&amp;RDIRECTOR DE DEPARTAMENT,
Lect.univ.dr. Ligia SMARANDACHE</oddFooter>
  </headerFooter>
  <ignoredErrors>
    <ignoredError sqref="Q44" formula="1"/>
    <ignoredError sqref="K9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0BA68A0F55164B9EFEEE1DB10F7A72" ma:contentTypeVersion="0" ma:contentTypeDescription="Create a new document." ma:contentTypeScope="" ma:versionID="256db6f1566a475ca9409f6286ac63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0514809-BC3A-4600-9328-1B6E0964C99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70C305D-D13A-45F5-8B70-75306F24CA4F}">
  <ds:schemaRefs>
    <ds:schemaRef ds:uri="http://schemas.microsoft.com/sharepoint/v3/contenttype/forms"/>
  </ds:schemaRefs>
</ds:datastoreItem>
</file>

<file path=customXml/itemProps3.xml><?xml version="1.0" encoding="utf-8"?>
<ds:datastoreItem xmlns:ds="http://schemas.openxmlformats.org/officeDocument/2006/customXml" ds:itemID="{853FF967-1E0E-439E-A41F-8948A5C2E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Gelu</dc:creator>
  <cp:lastModifiedBy>Ion Indolean</cp:lastModifiedBy>
  <cp:lastPrinted>2018-03-27T05:47:38Z</cp:lastPrinted>
  <dcterms:created xsi:type="dcterms:W3CDTF">2013-06-27T08:19:59Z</dcterms:created>
  <dcterms:modified xsi:type="dcterms:W3CDTF">2019-02-25T09:56:14Z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0x010100AD0BA68A0F55164B9EFEEE1DB10F7A72</vt:lpwstr>
  </property>
</Properties>
</file>